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filterPrivacy="1"/>
  <bookViews>
    <workbookView xWindow="0" yWindow="0" windowWidth="22260" windowHeight="12645"/>
  </bookViews>
  <sheets>
    <sheet name="Examples" sheetId="1" r:id="rId1"/>
    <sheet name="IncomeExpense" sheetId="4" r:id="rId2"/>
  </sheets>
  <definedNames>
    <definedName name="valuevx">42.314159</definedName>
    <definedName name="vertex42_copyright" hidden="1">"© 2017 Vertex42 LLC"</definedName>
    <definedName name="vertex42_id" hidden="1">"SumIf-CountIf.xlsx"</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8" i="1" l="1" a="1"/>
  <c r="I188" i="1" s="1"/>
  <c r="I101" i="1"/>
  <c r="H282" i="1" a="1"/>
  <c r="H282" i="1" s="1"/>
  <c r="J261" i="1"/>
  <c r="J258" i="1"/>
  <c r="J257" i="1"/>
  <c r="J256" i="1"/>
  <c r="J255" i="1"/>
  <c r="I152" i="1" l="1"/>
  <c r="I149" i="1"/>
  <c r="I153" i="1"/>
  <c r="I66" i="1"/>
  <c r="I226" i="1" l="1"/>
  <c r="I222" i="1"/>
  <c r="I207" i="1"/>
  <c r="I208" i="1"/>
  <c r="I209" i="1"/>
  <c r="I210" i="1"/>
  <c r="J245" i="1"/>
  <c r="J246" i="1"/>
  <c r="J241" i="1"/>
  <c r="J242" i="1"/>
  <c r="I58" i="1"/>
  <c r="I57" i="1"/>
  <c r="H10" i="4" l="1"/>
  <c r="H8" i="4"/>
  <c r="I8" i="4"/>
  <c r="H9" i="4"/>
  <c r="I9" i="4"/>
  <c r="I10" i="4"/>
  <c r="H7" i="4"/>
  <c r="I7" i="4"/>
  <c r="H5" i="4"/>
  <c r="I5" i="4"/>
  <c r="I3" i="4"/>
  <c r="I2" i="4"/>
  <c r="H3" i="4"/>
  <c r="E4" i="4"/>
  <c r="E5" i="4"/>
  <c r="E6" i="4"/>
  <c r="E7" i="4"/>
  <c r="E8" i="4"/>
  <c r="E9" i="4"/>
  <c r="E10" i="4"/>
  <c r="E11" i="4"/>
  <c r="E12" i="4"/>
  <c r="E3" i="4"/>
  <c r="I179" i="1"/>
  <c r="I182" i="1"/>
  <c r="I158" i="1"/>
  <c r="I135" i="1"/>
  <c r="I133" i="1"/>
  <c r="I130" i="1"/>
  <c r="I128" i="1"/>
  <c r="I98" i="1"/>
  <c r="I96" i="1"/>
  <c r="I93" i="1"/>
  <c r="I72" i="1"/>
  <c r="I69" i="1"/>
  <c r="I60" i="1"/>
  <c r="D312" i="1" l="1"/>
  <c r="G308" i="1"/>
  <c r="E311" i="1" l="1"/>
  <c r="D319" i="1"/>
  <c r="D316" i="1"/>
  <c r="D317" i="1"/>
  <c r="D314" i="1"/>
  <c r="D318" i="1"/>
  <c r="E312" i="1" l="1"/>
  <c r="E319" i="1" s="1"/>
  <c r="H279" i="1"/>
  <c r="H280" i="1"/>
  <c r="I166" i="1"/>
  <c r="I85" i="1"/>
  <c r="G301" i="1"/>
  <c r="G299" i="1"/>
  <c r="G300" i="1"/>
  <c r="G304" i="1"/>
  <c r="G306" i="1"/>
  <c r="G307" i="1"/>
  <c r="I142" i="1"/>
  <c r="I78" i="1"/>
  <c r="I164" i="1"/>
  <c r="H281" i="1"/>
  <c r="G46" i="1"/>
  <c r="I91" i="1"/>
  <c r="I107" i="1" l="1"/>
  <c r="I118" i="1"/>
  <c r="E314" i="1"/>
  <c r="E316" i="1"/>
  <c r="E317" i="1"/>
  <c r="E318" i="1"/>
  <c r="G305" i="1"/>
  <c r="G303" i="1"/>
  <c r="G302" i="1"/>
  <c r="I113" i="1"/>
  <c r="I123" i="1"/>
  <c r="I140" i="1"/>
  <c r="I148" i="1"/>
  <c r="I147" i="1"/>
  <c r="F343" i="1" l="1"/>
</calcChain>
</file>

<file path=xl/sharedStrings.xml><?xml version="1.0" encoding="utf-8"?>
<sst xmlns="http://schemas.openxmlformats.org/spreadsheetml/2006/main" count="397" uniqueCount="252">
  <si>
    <t>© 2017 Vertex42 LLC</t>
  </si>
  <si>
    <t>EXAMPLES</t>
  </si>
  <si>
    <t>Result</t>
  </si>
  <si>
    <t>Formula:</t>
  </si>
  <si>
    <t>REFERENCES</t>
  </si>
  <si>
    <t>ARTICLE</t>
  </si>
  <si>
    <t>TEMPLATE</t>
  </si>
  <si>
    <r>
      <t xml:space="preserve">See it in action: </t>
    </r>
    <r>
      <rPr>
        <b/>
        <sz val="11"/>
        <color theme="10"/>
        <rFont val="Arial"/>
        <family val="2"/>
        <scheme val="minor"/>
      </rPr>
      <t>Checkbook Register Template</t>
    </r>
  </si>
  <si>
    <t>Determine if a Date is Within a List of Date Ranges</t>
  </si>
  <si>
    <t>Start Dates</t>
  </si>
  <si>
    <t>End Dates</t>
  </si>
  <si>
    <t>In this example, we want to know whether a date is within any of the date ranges contained in a table of start and end dates. We also want to make the end date optional within the table, so that means that a period may be represented as just a single day within the Start Dates column.</t>
  </si>
  <si>
    <t>RESULT</t>
  </si>
  <si>
    <t>Example:</t>
  </si>
  <si>
    <r>
      <t>=</t>
    </r>
    <r>
      <rPr>
        <b/>
        <sz val="11"/>
        <color theme="1"/>
        <rFont val="Arial"/>
        <family val="2"/>
        <scheme val="minor"/>
      </rPr>
      <t>COUNTIF</t>
    </r>
    <r>
      <rPr>
        <sz val="11"/>
        <color theme="1"/>
        <rFont val="Arial"/>
        <family val="2"/>
        <scheme val="minor"/>
      </rPr>
      <t>(</t>
    </r>
    <r>
      <rPr>
        <i/>
        <sz val="11"/>
        <color theme="1"/>
        <rFont val="Arial"/>
        <family val="2"/>
        <scheme val="minor"/>
      </rPr>
      <t>start_dates</t>
    </r>
    <r>
      <rPr>
        <sz val="11"/>
        <color theme="1"/>
        <rFont val="Arial"/>
        <family val="2"/>
        <scheme val="minor"/>
      </rPr>
      <t>,</t>
    </r>
    <r>
      <rPr>
        <i/>
        <sz val="11"/>
        <color theme="1"/>
        <rFont val="Arial"/>
        <family val="2"/>
        <scheme val="minor"/>
      </rPr>
      <t>date</t>
    </r>
    <r>
      <rPr>
        <sz val="11"/>
        <color theme="1"/>
        <rFont val="Arial"/>
        <family val="2"/>
        <scheme val="minor"/>
      </rPr>
      <t xml:space="preserve">) + </t>
    </r>
    <r>
      <rPr>
        <b/>
        <sz val="11"/>
        <color theme="1"/>
        <rFont val="Arial"/>
        <family val="2"/>
        <scheme val="minor"/>
      </rPr>
      <t>COUNTIFS</t>
    </r>
    <r>
      <rPr>
        <sz val="11"/>
        <color theme="1"/>
        <rFont val="Arial"/>
        <family val="2"/>
        <scheme val="minor"/>
      </rPr>
      <t>(</t>
    </r>
    <r>
      <rPr>
        <i/>
        <sz val="11"/>
        <color theme="1"/>
        <rFont val="Arial"/>
        <family val="2"/>
        <scheme val="minor"/>
      </rPr>
      <t>start_dates</t>
    </r>
    <r>
      <rPr>
        <sz val="11"/>
        <color theme="1"/>
        <rFont val="Arial"/>
        <family val="2"/>
        <scheme val="minor"/>
      </rPr>
      <t>,"&lt;="&amp;</t>
    </r>
    <r>
      <rPr>
        <i/>
        <sz val="11"/>
        <color theme="1"/>
        <rFont val="Arial"/>
        <family val="2"/>
        <scheme val="minor"/>
      </rPr>
      <t>date</t>
    </r>
    <r>
      <rPr>
        <sz val="11"/>
        <color theme="1"/>
        <rFont val="Arial"/>
        <family val="2"/>
        <scheme val="minor"/>
      </rPr>
      <t xml:space="preserve">, </t>
    </r>
    <r>
      <rPr>
        <i/>
        <sz val="11"/>
        <color theme="1"/>
        <rFont val="Arial"/>
        <family val="2"/>
        <scheme val="minor"/>
      </rPr>
      <t>end_dates</t>
    </r>
    <r>
      <rPr>
        <sz val="11"/>
        <color theme="1"/>
        <rFont val="Arial"/>
        <family val="2"/>
        <scheme val="minor"/>
      </rPr>
      <t>,"&gt;="&amp;</t>
    </r>
    <r>
      <rPr>
        <i/>
        <sz val="11"/>
        <color theme="1"/>
        <rFont val="Arial"/>
        <family val="2"/>
        <scheme val="minor"/>
      </rPr>
      <t>date</t>
    </r>
    <r>
      <rPr>
        <sz val="11"/>
        <color theme="1"/>
        <rFont val="Arial"/>
        <family val="2"/>
        <scheme val="minor"/>
      </rPr>
      <t>)</t>
    </r>
  </si>
  <si>
    <t>SUMIF and COUNTIF</t>
  </si>
  <si>
    <t>https://www.vertex42.com/blog/excel-formulas/sumif-and-countif-in-excel.html</t>
  </si>
  <si>
    <t>support.office.com: SUMIFS Function</t>
  </si>
  <si>
    <t>support.office.com: COUNTIFS Function</t>
  </si>
  <si>
    <t>The SUMIF and COUNTIF functions allow you to conditionally sum or count cells based on a single criteria. These functions are compatible with almost all versions of Excel. The SUMIFS and COUNTIFS functions allow you to conditionally sum or count cells based on single or multiple criteria, but are only available beginning with Excel 2007.</t>
  </si>
  <si>
    <t>Examples of Different Criteria Types</t>
  </si>
  <si>
    <t>Category</t>
  </si>
  <si>
    <t>Model</t>
  </si>
  <si>
    <t>Price</t>
  </si>
  <si>
    <t>Sales</t>
  </si>
  <si>
    <t>On Sale</t>
  </si>
  <si>
    <t>A</t>
  </si>
  <si>
    <t>y</t>
  </si>
  <si>
    <t>B</t>
  </si>
  <si>
    <t>C</t>
  </si>
  <si>
    <t>Criteria Type</t>
  </si>
  <si>
    <t>*e*</t>
  </si>
  <si>
    <t>Number of products On Sale (where On Sale is not blank)</t>
  </si>
  <si>
    <t>Number of products priced greater than or equal to $50</t>
  </si>
  <si>
    <t>Value</t>
  </si>
  <si>
    <t>Number of products NOT On Sale (where On Sale is empty)</t>
  </si>
  <si>
    <t>support.office.com: SUMIF Function</t>
  </si>
  <si>
    <t>support.office.com: COUNTIF Function</t>
  </si>
  <si>
    <t>Multiple Criteria: Use SUMIF+SUMIF for OR conditions</t>
  </si>
  <si>
    <r>
      <t>=</t>
    </r>
    <r>
      <rPr>
        <b/>
        <sz val="11"/>
        <color theme="1"/>
        <rFont val="Arial"/>
        <family val="2"/>
        <scheme val="minor"/>
      </rPr>
      <t>COUNTIF</t>
    </r>
    <r>
      <rPr>
        <sz val="11"/>
        <color theme="1"/>
        <rFont val="Arial"/>
        <family val="2"/>
        <scheme val="minor"/>
      </rPr>
      <t>(</t>
    </r>
    <r>
      <rPr>
        <i/>
        <sz val="11"/>
        <color theme="1"/>
        <rFont val="Arial"/>
        <family val="2"/>
        <scheme val="minor"/>
      </rPr>
      <t>on_sale</t>
    </r>
    <r>
      <rPr>
        <sz val="11"/>
        <color theme="1"/>
        <rFont val="Arial"/>
        <family val="2"/>
        <scheme val="minor"/>
      </rPr>
      <t>,</t>
    </r>
    <r>
      <rPr>
        <b/>
        <sz val="11"/>
        <color theme="6" tint="-0.499984740745262"/>
        <rFont val="Arial"/>
        <family val="2"/>
        <scheme val="minor"/>
      </rPr>
      <t>"&lt;&gt;"</t>
    </r>
    <r>
      <rPr>
        <sz val="11"/>
        <color theme="1"/>
        <rFont val="Arial"/>
        <family val="2"/>
        <scheme val="minor"/>
      </rPr>
      <t>)</t>
    </r>
  </si>
  <si>
    <r>
      <t>=</t>
    </r>
    <r>
      <rPr>
        <b/>
        <sz val="11"/>
        <color theme="1"/>
        <rFont val="Arial"/>
        <family val="2"/>
        <scheme val="minor"/>
      </rPr>
      <t>COUNTIF</t>
    </r>
    <r>
      <rPr>
        <sz val="11"/>
        <color theme="1"/>
        <rFont val="Arial"/>
        <family val="2"/>
        <scheme val="minor"/>
      </rPr>
      <t>(</t>
    </r>
    <r>
      <rPr>
        <i/>
        <sz val="11"/>
        <color theme="1"/>
        <rFont val="Arial"/>
        <family val="2"/>
        <scheme val="minor"/>
      </rPr>
      <t>on_sale</t>
    </r>
    <r>
      <rPr>
        <sz val="11"/>
        <color theme="1"/>
        <rFont val="Arial"/>
        <family val="2"/>
        <scheme val="minor"/>
      </rPr>
      <t>,</t>
    </r>
    <r>
      <rPr>
        <b/>
        <sz val="11"/>
        <color theme="6" tint="-0.499984740745262"/>
        <rFont val="Arial"/>
        <family val="2"/>
        <scheme val="minor"/>
      </rPr>
      <t>""</t>
    </r>
    <r>
      <rPr>
        <sz val="11"/>
        <color theme="1"/>
        <rFont val="Arial"/>
        <family val="2"/>
        <scheme val="minor"/>
      </rPr>
      <t>)</t>
    </r>
  </si>
  <si>
    <r>
      <t>=</t>
    </r>
    <r>
      <rPr>
        <b/>
        <sz val="11"/>
        <color theme="1"/>
        <rFont val="Arial"/>
        <family val="2"/>
        <scheme val="minor"/>
      </rPr>
      <t>COUNTIF</t>
    </r>
    <r>
      <rPr>
        <sz val="11"/>
        <color theme="1"/>
        <rFont val="Arial"/>
        <family val="2"/>
        <scheme val="minor"/>
      </rPr>
      <t>(</t>
    </r>
    <r>
      <rPr>
        <i/>
        <sz val="11"/>
        <color theme="1"/>
        <rFont val="Arial"/>
        <family val="2"/>
        <scheme val="minor"/>
      </rPr>
      <t>price</t>
    </r>
    <r>
      <rPr>
        <sz val="11"/>
        <color theme="1"/>
        <rFont val="Arial"/>
        <family val="2"/>
        <scheme val="minor"/>
      </rPr>
      <t>,</t>
    </r>
    <r>
      <rPr>
        <b/>
        <sz val="11"/>
        <color theme="6" tint="-0.499984740745262"/>
        <rFont val="Arial"/>
        <family val="2"/>
        <scheme val="minor"/>
      </rPr>
      <t>"&gt;=50"</t>
    </r>
    <r>
      <rPr>
        <sz val="11"/>
        <color theme="1"/>
        <rFont val="Arial"/>
        <family val="2"/>
        <scheme val="minor"/>
      </rPr>
      <t>)</t>
    </r>
  </si>
  <si>
    <r>
      <t>=</t>
    </r>
    <r>
      <rPr>
        <b/>
        <sz val="11"/>
        <color theme="1"/>
        <rFont val="Arial"/>
        <family val="2"/>
        <scheme val="minor"/>
      </rPr>
      <t>SUMIF</t>
    </r>
    <r>
      <rPr>
        <sz val="11"/>
        <color theme="1"/>
        <rFont val="Arial"/>
        <family val="2"/>
        <scheme val="minor"/>
      </rPr>
      <t>(</t>
    </r>
    <r>
      <rPr>
        <i/>
        <sz val="11"/>
        <color theme="1"/>
        <rFont val="Arial"/>
        <family val="2"/>
        <scheme val="minor"/>
      </rPr>
      <t>model</t>
    </r>
    <r>
      <rPr>
        <sz val="11"/>
        <color theme="1"/>
        <rFont val="Arial"/>
        <family val="2"/>
        <scheme val="minor"/>
      </rPr>
      <t>,</t>
    </r>
    <r>
      <rPr>
        <b/>
        <sz val="11"/>
        <color theme="6" tint="-0.499984740745262"/>
        <rFont val="Arial"/>
        <family val="2"/>
        <scheme val="minor"/>
      </rPr>
      <t>"A"</t>
    </r>
    <r>
      <rPr>
        <sz val="11"/>
        <color theme="1"/>
        <rFont val="Arial"/>
        <family val="2"/>
        <scheme val="minor"/>
      </rPr>
      <t>,</t>
    </r>
    <r>
      <rPr>
        <i/>
        <sz val="11"/>
        <color theme="1"/>
        <rFont val="Arial"/>
        <family val="2"/>
        <scheme val="minor"/>
      </rPr>
      <t>sales</t>
    </r>
    <r>
      <rPr>
        <sz val="11"/>
        <color theme="1"/>
        <rFont val="Arial"/>
        <family val="2"/>
        <scheme val="minor"/>
      </rPr>
      <t>)+</t>
    </r>
    <r>
      <rPr>
        <b/>
        <sz val="11"/>
        <color theme="1"/>
        <rFont val="Arial"/>
        <family val="2"/>
        <scheme val="minor"/>
      </rPr>
      <t>SUMIF</t>
    </r>
    <r>
      <rPr>
        <sz val="11"/>
        <color theme="1"/>
        <rFont val="Arial"/>
        <family val="2"/>
        <scheme val="minor"/>
      </rPr>
      <t>(</t>
    </r>
    <r>
      <rPr>
        <i/>
        <sz val="11"/>
        <color theme="1"/>
        <rFont val="Arial"/>
        <family val="2"/>
        <scheme val="minor"/>
      </rPr>
      <t>model</t>
    </r>
    <r>
      <rPr>
        <sz val="11"/>
        <color theme="1"/>
        <rFont val="Arial"/>
        <family val="2"/>
        <scheme val="minor"/>
      </rPr>
      <t>,</t>
    </r>
    <r>
      <rPr>
        <b/>
        <sz val="11"/>
        <color theme="6" tint="-0.499984740745262"/>
        <rFont val="Arial"/>
        <family val="2"/>
        <scheme val="minor"/>
      </rPr>
      <t>"B"</t>
    </r>
    <r>
      <rPr>
        <sz val="11"/>
        <color theme="1"/>
        <rFont val="Arial"/>
        <family val="2"/>
        <scheme val="minor"/>
      </rPr>
      <t>,sales)</t>
    </r>
  </si>
  <si>
    <t>Sum of sales where model is equal to A or B.</t>
  </si>
  <si>
    <t>Formula</t>
  </si>
  <si>
    <t>Non-Blank</t>
  </si>
  <si>
    <t>"&lt;&gt;"</t>
  </si>
  <si>
    <t>Blank or Empty</t>
  </si>
  <si>
    <t>""</t>
  </si>
  <si>
    <t>Criteria Example</t>
  </si>
  <si>
    <t>Equal to a Numeric Value</t>
  </si>
  <si>
    <t>"=?s*"</t>
  </si>
  <si>
    <t>"=20"</t>
  </si>
  <si>
    <t>Greater Than or Equal To</t>
  </si>
  <si>
    <t>Less Than or Equal To</t>
  </si>
  <si>
    <t>"&gt;=20"</t>
  </si>
  <si>
    <t>"&lt;=20"</t>
  </si>
  <si>
    <t>Number of products where Model is NOT "A"</t>
  </si>
  <si>
    <t>Not Equal To</t>
  </si>
  <si>
    <t>"&lt;&gt;0"</t>
  </si>
  <si>
    <t>(="")</t>
  </si>
  <si>
    <r>
      <rPr>
        <b/>
        <sz val="11"/>
        <color theme="1"/>
        <rFont val="Arial"/>
        <family val="2"/>
        <scheme val="minor"/>
      </rPr>
      <t>Note:</t>
    </r>
    <r>
      <rPr>
        <sz val="11"/>
        <color theme="1"/>
        <rFont val="Arial"/>
        <family val="2"/>
        <scheme val="minor"/>
      </rPr>
      <t xml:space="preserve"> Will also count cells that contain formulas returning the empty value "". This is one of the reasons why a NULL function is needed.</t>
    </r>
  </si>
  <si>
    <t>FEEDBACK</t>
  </si>
  <si>
    <t>Vote for NULL Function via excel.uservoice.com</t>
  </si>
  <si>
    <t>NOTES</t>
  </si>
  <si>
    <r>
      <rPr>
        <b/>
        <sz val="11"/>
        <color theme="1"/>
        <rFont val="Arial"/>
        <family val="2"/>
        <scheme val="minor"/>
      </rPr>
      <t>Note:</t>
    </r>
    <r>
      <rPr>
        <sz val="11"/>
        <color theme="1"/>
        <rFont val="Arial"/>
        <family val="2"/>
        <scheme val="minor"/>
      </rPr>
      <t xml:space="preserve"> Not case-sensitive. Will ignore numeric values unless you use not equal to (like "&lt;&gt;M"). Special symbols are sorted based on their ascii or unicode values: a string beginning with "#" would be less than a string beginning with "A" and a string beginning with "Ω" would be greater than a string beginning with "Z".</t>
    </r>
  </si>
  <si>
    <t>Alphabetical Text Order Comparison</t>
  </si>
  <si>
    <t>Using COUNTIF and SUMIF for Conditions such as 1 &lt; x &lt; 4</t>
  </si>
  <si>
    <t>Condition</t>
  </si>
  <si>
    <t>1 &lt; x &lt; 4</t>
  </si>
  <si>
    <t>1 &lt;= x &lt; 4</t>
  </si>
  <si>
    <t>1 &lt; x &lt;= 4</t>
  </si>
  <si>
    <t>1 &lt;= x &lt;= 4</t>
  </si>
  <si>
    <r>
      <t>=COUNTIF(</t>
    </r>
    <r>
      <rPr>
        <i/>
        <sz val="11"/>
        <color theme="1"/>
        <rFont val="Arial"/>
        <family val="2"/>
        <scheme val="minor"/>
      </rPr>
      <t>range</t>
    </r>
    <r>
      <rPr>
        <sz val="11"/>
        <color theme="1"/>
        <rFont val="Arial"/>
        <family val="2"/>
        <scheme val="minor"/>
      </rPr>
      <t xml:space="preserve">,"&lt;4") </t>
    </r>
    <r>
      <rPr>
        <b/>
        <sz val="11"/>
        <color rgb="FFFF0000"/>
        <rFont val="Arial"/>
        <family val="2"/>
        <scheme val="minor"/>
      </rPr>
      <t>-</t>
    </r>
    <r>
      <rPr>
        <sz val="11"/>
        <color theme="1"/>
        <rFont val="Arial"/>
        <family val="2"/>
        <scheme val="minor"/>
      </rPr>
      <t xml:space="preserve"> COUNTIF(</t>
    </r>
    <r>
      <rPr>
        <i/>
        <sz val="11"/>
        <color theme="1"/>
        <rFont val="Arial"/>
        <family val="2"/>
        <scheme val="minor"/>
      </rPr>
      <t>range</t>
    </r>
    <r>
      <rPr>
        <sz val="11"/>
        <color theme="1"/>
        <rFont val="Arial"/>
        <family val="2"/>
        <scheme val="minor"/>
      </rPr>
      <t>,"&lt;=1")</t>
    </r>
  </si>
  <si>
    <r>
      <t>=COUNTIF(</t>
    </r>
    <r>
      <rPr>
        <i/>
        <sz val="11"/>
        <color theme="1"/>
        <rFont val="Arial"/>
        <family val="2"/>
        <scheme val="minor"/>
      </rPr>
      <t>range</t>
    </r>
    <r>
      <rPr>
        <sz val="11"/>
        <color theme="1"/>
        <rFont val="Arial"/>
        <family val="2"/>
        <scheme val="minor"/>
      </rPr>
      <t xml:space="preserve">,"&lt;4") </t>
    </r>
    <r>
      <rPr>
        <b/>
        <sz val="11"/>
        <color rgb="FFFF0000"/>
        <rFont val="Arial"/>
        <family val="2"/>
        <scheme val="minor"/>
      </rPr>
      <t>-</t>
    </r>
    <r>
      <rPr>
        <sz val="11"/>
        <color theme="1"/>
        <rFont val="Arial"/>
        <family val="2"/>
        <scheme val="minor"/>
      </rPr>
      <t xml:space="preserve"> COUNTIF(</t>
    </r>
    <r>
      <rPr>
        <i/>
        <sz val="11"/>
        <color theme="1"/>
        <rFont val="Arial"/>
        <family val="2"/>
        <scheme val="minor"/>
      </rPr>
      <t>range</t>
    </r>
    <r>
      <rPr>
        <sz val="11"/>
        <color theme="1"/>
        <rFont val="Arial"/>
        <family val="2"/>
        <scheme val="minor"/>
      </rPr>
      <t>,"&lt;1")</t>
    </r>
  </si>
  <si>
    <r>
      <t>=COUNTIF(</t>
    </r>
    <r>
      <rPr>
        <i/>
        <sz val="11"/>
        <color theme="1"/>
        <rFont val="Arial"/>
        <family val="2"/>
        <scheme val="minor"/>
      </rPr>
      <t>range</t>
    </r>
    <r>
      <rPr>
        <sz val="11"/>
        <color theme="1"/>
        <rFont val="Arial"/>
        <family val="2"/>
        <scheme val="minor"/>
      </rPr>
      <t xml:space="preserve">,"&lt;=4") </t>
    </r>
    <r>
      <rPr>
        <b/>
        <sz val="11"/>
        <color rgb="FFFF0000"/>
        <rFont val="Arial"/>
        <family val="2"/>
        <scheme val="minor"/>
      </rPr>
      <t>-</t>
    </r>
    <r>
      <rPr>
        <sz val="11"/>
        <color theme="1"/>
        <rFont val="Arial"/>
        <family val="2"/>
        <scheme val="minor"/>
      </rPr>
      <t xml:space="preserve"> COUNTIF(</t>
    </r>
    <r>
      <rPr>
        <i/>
        <sz val="11"/>
        <color theme="1"/>
        <rFont val="Arial"/>
        <family val="2"/>
        <scheme val="minor"/>
      </rPr>
      <t>range</t>
    </r>
    <r>
      <rPr>
        <sz val="11"/>
        <color theme="1"/>
        <rFont val="Arial"/>
        <family val="2"/>
        <scheme val="minor"/>
      </rPr>
      <t>,"&lt;=1")</t>
    </r>
  </si>
  <si>
    <r>
      <t>=COUNTIF(</t>
    </r>
    <r>
      <rPr>
        <i/>
        <sz val="11"/>
        <color theme="1"/>
        <rFont val="Arial"/>
        <family val="2"/>
        <scheme val="minor"/>
      </rPr>
      <t>range</t>
    </r>
    <r>
      <rPr>
        <sz val="11"/>
        <color theme="1"/>
        <rFont val="Arial"/>
        <family val="2"/>
        <scheme val="minor"/>
      </rPr>
      <t xml:space="preserve">,"&lt;=4") </t>
    </r>
    <r>
      <rPr>
        <b/>
        <sz val="11"/>
        <color rgb="FFFF0000"/>
        <rFont val="Arial"/>
        <family val="2"/>
        <scheme val="minor"/>
      </rPr>
      <t>-</t>
    </r>
    <r>
      <rPr>
        <sz val="11"/>
        <color theme="1"/>
        <rFont val="Arial"/>
        <family val="2"/>
        <scheme val="minor"/>
      </rPr>
      <t xml:space="preserve"> COUNTIF(</t>
    </r>
    <r>
      <rPr>
        <i/>
        <sz val="11"/>
        <color theme="1"/>
        <rFont val="Arial"/>
        <family val="2"/>
        <scheme val="minor"/>
      </rPr>
      <t>range</t>
    </r>
    <r>
      <rPr>
        <sz val="11"/>
        <color theme="1"/>
        <rFont val="Arial"/>
        <family val="2"/>
        <scheme val="minor"/>
      </rPr>
      <t>,"&lt;1")</t>
    </r>
  </si>
  <si>
    <r>
      <t>=COUNTIFS(</t>
    </r>
    <r>
      <rPr>
        <i/>
        <sz val="11"/>
        <color theme="1"/>
        <rFont val="Arial"/>
        <family val="2"/>
        <scheme val="minor"/>
      </rPr>
      <t>range</t>
    </r>
    <r>
      <rPr>
        <sz val="11"/>
        <color theme="1"/>
        <rFont val="Arial"/>
        <family val="2"/>
        <scheme val="minor"/>
      </rPr>
      <t>,"&gt;1",</t>
    </r>
    <r>
      <rPr>
        <i/>
        <sz val="11"/>
        <color theme="1"/>
        <rFont val="Arial"/>
        <family val="2"/>
        <scheme val="minor"/>
      </rPr>
      <t>range</t>
    </r>
    <r>
      <rPr>
        <sz val="11"/>
        <color theme="1"/>
        <rFont val="Arial"/>
        <family val="2"/>
        <scheme val="minor"/>
      </rPr>
      <t>,"&lt;4")</t>
    </r>
  </si>
  <si>
    <t>Formula Using COUNTIF</t>
  </si>
  <si>
    <t>Formula Using COUNTIFS</t>
  </si>
  <si>
    <t>Although COUNTIFS and SUMIFS can easily handle a condition such as 1 &lt; x &lt; 4 (which means x &gt; 1 AND x &lt; 4), it is also simple to use COUNTIF and SUMIF by subtracting the results of the condition x &lt;= 1 from the results of the condition x &lt; 4.</t>
  </si>
  <si>
    <t>Multiple Criteria: Use SUMIFS for multiple AND conditions</t>
  </si>
  <si>
    <t>Sum of Sales where Model is less than "C"</t>
  </si>
  <si>
    <t>Model &lt;</t>
  </si>
  <si>
    <r>
      <t>=</t>
    </r>
    <r>
      <rPr>
        <b/>
        <sz val="11"/>
        <color theme="1"/>
        <rFont val="Arial"/>
        <family val="2"/>
        <scheme val="minor"/>
      </rPr>
      <t>SUMIF</t>
    </r>
    <r>
      <rPr>
        <sz val="11"/>
        <color theme="1"/>
        <rFont val="Arial"/>
        <family val="2"/>
        <scheme val="minor"/>
      </rPr>
      <t>(</t>
    </r>
    <r>
      <rPr>
        <i/>
        <sz val="11"/>
        <color theme="1"/>
        <rFont val="Arial"/>
        <family val="2"/>
        <scheme val="minor"/>
      </rPr>
      <t>model</t>
    </r>
    <r>
      <rPr>
        <sz val="11"/>
        <color theme="1"/>
        <rFont val="Arial"/>
        <family val="2"/>
        <scheme val="minor"/>
      </rPr>
      <t>,</t>
    </r>
    <r>
      <rPr>
        <b/>
        <sz val="11"/>
        <color theme="6" tint="-0.499984740745262"/>
        <rFont val="Arial"/>
        <family val="2"/>
        <scheme val="minor"/>
      </rPr>
      <t>"&lt;C"</t>
    </r>
    <r>
      <rPr>
        <sz val="11"/>
        <color theme="1"/>
        <rFont val="Arial"/>
        <family val="2"/>
        <scheme val="minor"/>
      </rPr>
      <t>,</t>
    </r>
    <r>
      <rPr>
        <i/>
        <sz val="11"/>
        <color theme="1"/>
        <rFont val="Arial"/>
        <family val="2"/>
        <scheme val="minor"/>
      </rPr>
      <t>sales</t>
    </r>
    <r>
      <rPr>
        <sz val="11"/>
        <color theme="1"/>
        <rFont val="Arial"/>
        <family val="2"/>
        <scheme val="minor"/>
      </rPr>
      <t>)</t>
    </r>
  </si>
  <si>
    <r>
      <t>=</t>
    </r>
    <r>
      <rPr>
        <b/>
        <sz val="11"/>
        <color theme="1"/>
        <rFont val="Arial"/>
        <family val="2"/>
        <scheme val="minor"/>
      </rPr>
      <t>COUNTIF</t>
    </r>
    <r>
      <rPr>
        <sz val="11"/>
        <color theme="1"/>
        <rFont val="Arial"/>
        <family val="2"/>
        <scheme val="minor"/>
      </rPr>
      <t>(</t>
    </r>
    <r>
      <rPr>
        <i/>
        <sz val="11"/>
        <color theme="1"/>
        <rFont val="Arial"/>
        <family val="2"/>
        <scheme val="minor"/>
      </rPr>
      <t>model</t>
    </r>
    <r>
      <rPr>
        <sz val="11"/>
        <color theme="1"/>
        <rFont val="Arial"/>
        <family val="2"/>
        <scheme val="minor"/>
      </rPr>
      <t>,</t>
    </r>
    <r>
      <rPr>
        <b/>
        <sz val="11"/>
        <color theme="6" tint="-0.499984740745262"/>
        <rFont val="Arial"/>
        <family val="2"/>
        <scheme val="minor"/>
      </rPr>
      <t>"&lt;&gt;A"</t>
    </r>
    <r>
      <rPr>
        <sz val="11"/>
        <color theme="1"/>
        <rFont val="Arial"/>
        <family val="2"/>
        <scheme val="minor"/>
      </rPr>
      <t>)</t>
    </r>
  </si>
  <si>
    <t>Sum of sales where Model is NOT "A"</t>
  </si>
  <si>
    <r>
      <t>=</t>
    </r>
    <r>
      <rPr>
        <b/>
        <sz val="11"/>
        <color theme="1"/>
        <rFont val="Arial"/>
        <family val="2"/>
        <scheme val="minor"/>
      </rPr>
      <t>SUMPRODUCT</t>
    </r>
    <r>
      <rPr>
        <sz val="11"/>
        <color theme="1"/>
        <rFont val="Arial"/>
        <family val="2"/>
        <scheme val="minor"/>
      </rPr>
      <t>(1*(</t>
    </r>
    <r>
      <rPr>
        <b/>
        <i/>
        <sz val="11"/>
        <color theme="6" tint="-0.499984740745262"/>
        <rFont val="Arial"/>
        <family val="2"/>
        <scheme val="minor"/>
      </rPr>
      <t>on_sale=</t>
    </r>
    <r>
      <rPr>
        <b/>
        <sz val="11"/>
        <color theme="6" tint="-0.499984740745262"/>
        <rFont val="Arial"/>
        <family val="2"/>
        <scheme val="minor"/>
      </rPr>
      <t>""</t>
    </r>
    <r>
      <rPr>
        <sz val="11"/>
        <color theme="1"/>
        <rFont val="Arial"/>
        <family val="2"/>
        <scheme val="minor"/>
      </rPr>
      <t>))</t>
    </r>
  </si>
  <si>
    <r>
      <t>=</t>
    </r>
    <r>
      <rPr>
        <b/>
        <sz val="11"/>
        <color theme="1"/>
        <rFont val="Arial"/>
        <family val="2"/>
        <scheme val="minor"/>
      </rPr>
      <t>SUMPRODUCT</t>
    </r>
    <r>
      <rPr>
        <sz val="11"/>
        <color theme="1"/>
        <rFont val="Arial"/>
        <family val="2"/>
        <scheme val="minor"/>
      </rPr>
      <t>(1*(</t>
    </r>
    <r>
      <rPr>
        <b/>
        <i/>
        <sz val="11"/>
        <color theme="6" tint="-0.499984740745262"/>
        <rFont val="Arial"/>
        <family val="2"/>
        <scheme val="minor"/>
      </rPr>
      <t>price&gt;=50</t>
    </r>
    <r>
      <rPr>
        <sz val="11"/>
        <color theme="1"/>
        <rFont val="Arial"/>
        <family val="2"/>
        <scheme val="minor"/>
      </rPr>
      <t>))</t>
    </r>
  </si>
  <si>
    <t>Alternate:</t>
  </si>
  <si>
    <t>Date</t>
  </si>
  <si>
    <t>Amount</t>
  </si>
  <si>
    <t>Balance</t>
  </si>
  <si>
    <t>Savings</t>
  </si>
  <si>
    <t>Payee</t>
  </si>
  <si>
    <t>Check Register</t>
  </si>
  <si>
    <t>Auto Stop</t>
  </si>
  <si>
    <t>Fuel</t>
  </si>
  <si>
    <t>Groceries</t>
  </si>
  <si>
    <t>Smith's</t>
  </si>
  <si>
    <t>Albertsons</t>
  </si>
  <si>
    <t>A Express</t>
  </si>
  <si>
    <t>Debt</t>
  </si>
  <si>
    <t>Paycheck</t>
  </si>
  <si>
    <t>Wages</t>
  </si>
  <si>
    <r>
      <t xml:space="preserve">The </t>
    </r>
    <r>
      <rPr>
        <i/>
        <sz val="11"/>
        <color theme="1"/>
        <rFont val="Arial"/>
        <family val="2"/>
        <scheme val="minor"/>
      </rPr>
      <t>sum_range</t>
    </r>
    <r>
      <rPr>
        <sz val="11"/>
        <color theme="1"/>
        <rFont val="Arial"/>
        <family val="2"/>
        <scheme val="minor"/>
      </rPr>
      <t xml:space="preserve"> and </t>
    </r>
    <r>
      <rPr>
        <i/>
        <sz val="11"/>
        <color theme="1"/>
        <rFont val="Arial"/>
        <family val="2"/>
        <scheme val="minor"/>
      </rPr>
      <t>criteria_range</t>
    </r>
    <r>
      <rPr>
        <sz val="11"/>
        <color theme="1"/>
        <rFont val="Arial"/>
        <family val="2"/>
        <scheme val="minor"/>
      </rPr>
      <t xml:space="preserve"> arguments can be references, named ranges or formulas that return a range (such as INDEX, OFFSET, or INDIRECT).</t>
    </r>
  </si>
  <si>
    <r>
      <t>=</t>
    </r>
    <r>
      <rPr>
        <b/>
        <sz val="11"/>
        <color theme="1"/>
        <rFont val="Arial"/>
        <family val="2"/>
        <scheme val="minor"/>
      </rPr>
      <t>SUMPRODUCT</t>
    </r>
    <r>
      <rPr>
        <sz val="11"/>
        <color theme="1"/>
        <rFont val="Arial"/>
        <family val="2"/>
        <scheme val="minor"/>
      </rPr>
      <t>(</t>
    </r>
    <r>
      <rPr>
        <i/>
        <sz val="11"/>
        <color theme="1"/>
        <rFont val="Arial"/>
        <family val="2"/>
        <scheme val="minor"/>
      </rPr>
      <t>sales</t>
    </r>
    <r>
      <rPr>
        <sz val="11"/>
        <color theme="1"/>
        <rFont val="Arial"/>
        <family val="2"/>
        <scheme val="minor"/>
      </rPr>
      <t>,1*(</t>
    </r>
    <r>
      <rPr>
        <b/>
        <i/>
        <sz val="11"/>
        <color theme="6" tint="-0.499984740745262"/>
        <rFont val="Arial"/>
        <family val="2"/>
        <scheme val="minor"/>
      </rPr>
      <t>model&lt;"C"</t>
    </r>
    <r>
      <rPr>
        <sz val="11"/>
        <color theme="1"/>
        <rFont val="Arial"/>
        <family val="2"/>
        <scheme val="minor"/>
      </rPr>
      <t>))</t>
    </r>
  </si>
  <si>
    <t>"&lt;C"</t>
  </si>
  <si>
    <t>Equal to a Cell Value</t>
  </si>
  <si>
    <t>Matches the value in cell A42</t>
  </si>
  <si>
    <r>
      <t>=</t>
    </r>
    <r>
      <rPr>
        <b/>
        <sz val="11"/>
        <color theme="1"/>
        <rFont val="Arial"/>
        <family val="2"/>
        <scheme val="minor"/>
      </rPr>
      <t>SUMPRODUCT</t>
    </r>
    <r>
      <rPr>
        <sz val="11"/>
        <color theme="1"/>
        <rFont val="Arial"/>
        <family val="2"/>
        <scheme val="minor"/>
      </rPr>
      <t>(</t>
    </r>
    <r>
      <rPr>
        <i/>
        <sz val="11"/>
        <color theme="1"/>
        <rFont val="Arial"/>
        <family val="2"/>
        <scheme val="minor"/>
      </rPr>
      <t>sales</t>
    </r>
    <r>
      <rPr>
        <sz val="11"/>
        <color theme="1"/>
        <rFont val="Arial"/>
        <family val="2"/>
        <scheme val="minor"/>
      </rPr>
      <t>,1*(</t>
    </r>
    <r>
      <rPr>
        <b/>
        <i/>
        <sz val="11"/>
        <color theme="6" tint="-0.499984740745262"/>
        <rFont val="Arial"/>
        <family val="2"/>
        <scheme val="minor"/>
      </rPr>
      <t>model</t>
    </r>
    <r>
      <rPr>
        <b/>
        <sz val="11"/>
        <color theme="6" tint="-0.499984740745262"/>
        <rFont val="Arial"/>
        <family val="2"/>
        <scheme val="minor"/>
      </rPr>
      <t>&lt;&gt;"A"</t>
    </r>
    <r>
      <rPr>
        <sz val="11"/>
        <color theme="1"/>
        <rFont val="Arial"/>
        <family val="2"/>
        <scheme val="minor"/>
      </rPr>
      <t>))</t>
    </r>
  </si>
  <si>
    <r>
      <t>=</t>
    </r>
    <r>
      <rPr>
        <b/>
        <sz val="11"/>
        <color theme="1"/>
        <rFont val="Arial"/>
        <family val="2"/>
        <scheme val="minor"/>
      </rPr>
      <t>SUMPRODUCT</t>
    </r>
    <r>
      <rPr>
        <sz val="11"/>
        <color theme="1"/>
        <rFont val="Arial"/>
        <family val="2"/>
        <scheme val="minor"/>
      </rPr>
      <t>(1*(</t>
    </r>
    <r>
      <rPr>
        <b/>
        <sz val="11"/>
        <color theme="6" tint="-0.499984740745262"/>
        <rFont val="Arial"/>
        <family val="2"/>
        <scheme val="minor"/>
      </rPr>
      <t>NOT(ISBLANK(</t>
    </r>
    <r>
      <rPr>
        <b/>
        <i/>
        <sz val="11"/>
        <color theme="6" tint="-0.499984740745262"/>
        <rFont val="Arial"/>
        <family val="2"/>
        <scheme val="minor"/>
      </rPr>
      <t>on_sale</t>
    </r>
    <r>
      <rPr>
        <b/>
        <sz val="11"/>
        <color theme="6" tint="-0.499984740745262"/>
        <rFont val="Arial"/>
        <family val="2"/>
        <scheme val="minor"/>
      </rPr>
      <t>))</t>
    </r>
    <r>
      <rPr>
        <sz val="11"/>
        <color theme="1"/>
        <rFont val="Arial"/>
        <family val="2"/>
        <scheme val="minor"/>
      </rPr>
      <t>))</t>
    </r>
  </si>
  <si>
    <r>
      <t>=</t>
    </r>
    <r>
      <rPr>
        <b/>
        <sz val="11"/>
        <rFont val="Arial"/>
        <family val="2"/>
        <scheme val="minor"/>
      </rPr>
      <t>SUMPRODUCT</t>
    </r>
    <r>
      <rPr>
        <sz val="11"/>
        <rFont val="Arial"/>
        <family val="2"/>
        <scheme val="minor"/>
      </rPr>
      <t>(</t>
    </r>
    <r>
      <rPr>
        <i/>
        <sz val="11"/>
        <rFont val="Arial"/>
        <family val="2"/>
        <scheme val="minor"/>
      </rPr>
      <t>sales</t>
    </r>
    <r>
      <rPr>
        <sz val="11"/>
        <rFont val="Arial"/>
        <family val="2"/>
        <scheme val="minor"/>
      </rPr>
      <t xml:space="preserve">,1*( </t>
    </r>
    <r>
      <rPr>
        <b/>
        <sz val="11"/>
        <color theme="6" tint="-0.499984740745262"/>
        <rFont val="Arial"/>
        <family val="2"/>
        <scheme val="minor"/>
      </rPr>
      <t>((</t>
    </r>
    <r>
      <rPr>
        <b/>
        <i/>
        <sz val="11"/>
        <color theme="6" tint="-0.499984740745262"/>
        <rFont val="Arial"/>
        <family val="2"/>
        <scheme val="minor"/>
      </rPr>
      <t>model=</t>
    </r>
    <r>
      <rPr>
        <b/>
        <sz val="11"/>
        <color theme="6" tint="-0.499984740745262"/>
        <rFont val="Arial"/>
        <family val="2"/>
        <scheme val="minor"/>
      </rPr>
      <t>"A")+(</t>
    </r>
    <r>
      <rPr>
        <b/>
        <i/>
        <sz val="11"/>
        <color theme="6" tint="-0.499984740745262"/>
        <rFont val="Arial"/>
        <family val="2"/>
        <scheme val="minor"/>
      </rPr>
      <t>model</t>
    </r>
    <r>
      <rPr>
        <b/>
        <sz val="11"/>
        <color theme="6" tint="-0.499984740745262"/>
        <rFont val="Arial"/>
        <family val="2"/>
        <scheme val="minor"/>
      </rPr>
      <t>="B"))&gt;0</t>
    </r>
    <r>
      <rPr>
        <sz val="11"/>
        <rFont val="Arial"/>
        <family val="2"/>
        <scheme val="minor"/>
      </rPr>
      <t xml:space="preserve"> ))</t>
    </r>
  </si>
  <si>
    <r>
      <rPr>
        <b/>
        <sz val="11"/>
        <color theme="1"/>
        <rFont val="Arial"/>
        <family val="2"/>
        <scheme val="minor"/>
      </rPr>
      <t>Note:</t>
    </r>
    <r>
      <rPr>
        <sz val="11"/>
        <color theme="1"/>
        <rFont val="Arial"/>
        <family val="2"/>
        <scheme val="minor"/>
      </rPr>
      <t xml:space="preserve"> For this technique to work, the conditions must not overlap. For example, the condition "=*e*" would overlap with the condition "=yes". The condition "&lt;40" would overlap with the condition "&gt;20". If the conditions overlap, you may end up counting or adding a value twice. If there is a possibility of conditions overlapping, then you may need to use a SUMPRODUCT formula.</t>
    </r>
  </si>
  <si>
    <t>https://exceljet.net/formula/sumifs-with-multiple-criteria-and-or-logic</t>
  </si>
  <si>
    <t>See Also</t>
  </si>
  <si>
    <r>
      <t>=</t>
    </r>
    <r>
      <rPr>
        <b/>
        <sz val="11"/>
        <color theme="1"/>
        <rFont val="Arial"/>
        <family val="2"/>
        <scheme val="minor"/>
      </rPr>
      <t>SUM</t>
    </r>
    <r>
      <rPr>
        <sz val="11"/>
        <color theme="1"/>
        <rFont val="Arial"/>
        <family val="2"/>
        <scheme val="minor"/>
      </rPr>
      <t>(</t>
    </r>
    <r>
      <rPr>
        <b/>
        <sz val="11"/>
        <color theme="1"/>
        <rFont val="Arial"/>
        <family val="2"/>
        <scheme val="minor"/>
      </rPr>
      <t>SUMIF</t>
    </r>
    <r>
      <rPr>
        <sz val="11"/>
        <color theme="1"/>
        <rFont val="Arial"/>
        <family val="2"/>
        <scheme val="minor"/>
      </rPr>
      <t>(</t>
    </r>
    <r>
      <rPr>
        <i/>
        <sz val="11"/>
        <color theme="1"/>
        <rFont val="Arial"/>
        <family val="2"/>
        <scheme val="minor"/>
      </rPr>
      <t>model</t>
    </r>
    <r>
      <rPr>
        <sz val="11"/>
        <color theme="1"/>
        <rFont val="Arial"/>
        <family val="2"/>
        <scheme val="minor"/>
      </rPr>
      <t>,</t>
    </r>
    <r>
      <rPr>
        <b/>
        <sz val="11"/>
        <color theme="6" tint="-0.499984740745262"/>
        <rFont val="Arial"/>
        <family val="2"/>
        <scheme val="minor"/>
      </rPr>
      <t>{"A","B"}</t>
    </r>
    <r>
      <rPr>
        <sz val="11"/>
        <color theme="1"/>
        <rFont val="Arial"/>
        <family val="2"/>
        <scheme val="minor"/>
      </rPr>
      <t>,</t>
    </r>
    <r>
      <rPr>
        <i/>
        <sz val="11"/>
        <color theme="1"/>
        <rFont val="Arial"/>
        <family val="2"/>
        <scheme val="minor"/>
      </rPr>
      <t>sales</t>
    </r>
    <r>
      <rPr>
        <sz val="11"/>
        <color theme="1"/>
        <rFont val="Arial"/>
        <family val="2"/>
        <scheme val="minor"/>
      </rPr>
      <t>))</t>
    </r>
  </si>
  <si>
    <r>
      <t>=SUM(COUNTIF(range,</t>
    </r>
    <r>
      <rPr>
        <b/>
        <sz val="11"/>
        <color theme="6" tint="-0.499984740745262"/>
        <rFont val="Arial"/>
        <family val="2"/>
        <scheme val="minor"/>
      </rPr>
      <t>{"&lt;2","&gt;3"}</t>
    </r>
    <r>
      <rPr>
        <sz val="11"/>
        <color theme="1"/>
        <rFont val="Arial"/>
        <family val="2"/>
        <scheme val="minor"/>
      </rPr>
      <t>))</t>
    </r>
  </si>
  <si>
    <r>
      <t>=COUNT(</t>
    </r>
    <r>
      <rPr>
        <i/>
        <sz val="11"/>
        <color theme="1"/>
        <rFont val="Arial"/>
        <family val="2"/>
        <scheme val="minor"/>
      </rPr>
      <t>range</t>
    </r>
    <r>
      <rPr>
        <sz val="11"/>
        <color theme="1"/>
        <rFont val="Arial"/>
        <family val="2"/>
        <scheme val="minor"/>
      </rPr>
      <t xml:space="preserve">) </t>
    </r>
    <r>
      <rPr>
        <b/>
        <sz val="11"/>
        <color rgb="FFFF0000"/>
        <rFont val="Arial"/>
        <family val="2"/>
        <scheme val="minor"/>
      </rPr>
      <t>-</t>
    </r>
    <r>
      <rPr>
        <sz val="11"/>
        <color theme="1"/>
        <rFont val="Arial"/>
        <family val="2"/>
        <scheme val="minor"/>
      </rPr>
      <t xml:space="preserve"> COUNTIFS(</t>
    </r>
    <r>
      <rPr>
        <i/>
        <sz val="11"/>
        <color theme="1"/>
        <rFont val="Arial"/>
        <family val="2"/>
        <scheme val="minor"/>
      </rPr>
      <t>range</t>
    </r>
    <r>
      <rPr>
        <sz val="11"/>
        <color theme="1"/>
        <rFont val="Arial"/>
        <family val="2"/>
        <scheme val="minor"/>
      </rPr>
      <t>,</t>
    </r>
    <r>
      <rPr>
        <b/>
        <sz val="11"/>
        <color theme="6" tint="-0.499984740745262"/>
        <rFont val="Arial"/>
        <family val="2"/>
        <scheme val="minor"/>
      </rPr>
      <t>"&gt;=2"</t>
    </r>
    <r>
      <rPr>
        <sz val="11"/>
        <color theme="1"/>
        <rFont val="Arial"/>
        <family val="2"/>
        <scheme val="minor"/>
      </rPr>
      <t>,</t>
    </r>
    <r>
      <rPr>
        <i/>
        <sz val="11"/>
        <color theme="1"/>
        <rFont val="Arial"/>
        <family val="2"/>
        <scheme val="minor"/>
      </rPr>
      <t>range</t>
    </r>
    <r>
      <rPr>
        <sz val="11"/>
        <color theme="1"/>
        <rFont val="Arial"/>
        <family val="2"/>
        <scheme val="minor"/>
      </rPr>
      <t>,</t>
    </r>
    <r>
      <rPr>
        <b/>
        <sz val="11"/>
        <color theme="6" tint="-0.499984740745262"/>
        <rFont val="Arial"/>
        <family val="2"/>
        <scheme val="minor"/>
      </rPr>
      <t>"&lt;=3"</t>
    </r>
    <r>
      <rPr>
        <sz val="11"/>
        <color theme="1"/>
        <rFont val="Arial"/>
        <family val="2"/>
        <scheme val="minor"/>
      </rPr>
      <t>)</t>
    </r>
  </si>
  <si>
    <r>
      <t>=COUNTIF(</t>
    </r>
    <r>
      <rPr>
        <i/>
        <sz val="11"/>
        <color theme="1"/>
        <rFont val="Arial"/>
        <family val="2"/>
        <scheme val="minor"/>
      </rPr>
      <t>range</t>
    </r>
    <r>
      <rPr>
        <sz val="11"/>
        <color theme="1"/>
        <rFont val="Arial"/>
        <family val="2"/>
        <scheme val="minor"/>
      </rPr>
      <t>,</t>
    </r>
    <r>
      <rPr>
        <b/>
        <sz val="11"/>
        <color theme="6" tint="-0.499984740745262"/>
        <rFont val="Arial"/>
        <family val="2"/>
        <scheme val="minor"/>
      </rPr>
      <t>"&lt;2"</t>
    </r>
    <r>
      <rPr>
        <sz val="11"/>
        <color theme="1"/>
        <rFont val="Arial"/>
        <family val="2"/>
        <scheme val="minor"/>
      </rPr>
      <t xml:space="preserve">) </t>
    </r>
    <r>
      <rPr>
        <b/>
        <sz val="11"/>
        <color rgb="FFFF0000"/>
        <rFont val="Arial"/>
        <family val="2"/>
        <scheme val="minor"/>
      </rPr>
      <t>+</t>
    </r>
    <r>
      <rPr>
        <sz val="11"/>
        <color theme="1"/>
        <rFont val="Arial"/>
        <family val="2"/>
        <scheme val="minor"/>
      </rPr>
      <t xml:space="preserve"> COUNTIF(</t>
    </r>
    <r>
      <rPr>
        <i/>
        <sz val="11"/>
        <color theme="1"/>
        <rFont val="Arial"/>
        <family val="2"/>
        <scheme val="minor"/>
      </rPr>
      <t>range</t>
    </r>
    <r>
      <rPr>
        <sz val="11"/>
        <color theme="1"/>
        <rFont val="Arial"/>
        <family val="2"/>
        <scheme val="minor"/>
      </rPr>
      <t>,</t>
    </r>
    <r>
      <rPr>
        <b/>
        <sz val="11"/>
        <color theme="6" tint="-0.499984740745262"/>
        <rFont val="Arial"/>
        <family val="2"/>
        <scheme val="minor"/>
      </rPr>
      <t>"&gt;3"</t>
    </r>
    <r>
      <rPr>
        <sz val="11"/>
        <color theme="1"/>
        <rFont val="Arial"/>
        <family val="2"/>
        <scheme val="minor"/>
      </rPr>
      <t>)</t>
    </r>
  </si>
  <si>
    <t>Multiple Criteria: Use SUMPRODUCT for OR conditions that might overlap</t>
  </si>
  <si>
    <r>
      <t>=</t>
    </r>
    <r>
      <rPr>
        <b/>
        <sz val="11"/>
        <rFont val="Arial"/>
        <family val="2"/>
        <scheme val="minor"/>
      </rPr>
      <t>SUMPRODUCT</t>
    </r>
    <r>
      <rPr>
        <sz val="11"/>
        <rFont val="Arial"/>
        <family val="2"/>
        <scheme val="minor"/>
      </rPr>
      <t>(</t>
    </r>
    <r>
      <rPr>
        <i/>
        <sz val="11"/>
        <rFont val="Arial"/>
        <family val="2"/>
        <scheme val="minor"/>
      </rPr>
      <t>sales</t>
    </r>
    <r>
      <rPr>
        <sz val="11"/>
        <rFont val="Arial"/>
        <family val="2"/>
        <scheme val="minor"/>
      </rPr>
      <t xml:space="preserve">,1*( </t>
    </r>
    <r>
      <rPr>
        <b/>
        <sz val="11"/>
        <color theme="6" tint="-0.499984740745262"/>
        <rFont val="Arial"/>
        <family val="2"/>
        <scheme val="minor"/>
      </rPr>
      <t>((</t>
    </r>
    <r>
      <rPr>
        <b/>
        <i/>
        <sz val="11"/>
        <color theme="6" tint="-0.499984740745262"/>
        <rFont val="Arial"/>
        <family val="2"/>
        <scheme val="minor"/>
      </rPr>
      <t>model=</t>
    </r>
    <r>
      <rPr>
        <b/>
        <sz val="11"/>
        <color theme="6" tint="-0.499984740745262"/>
        <rFont val="Arial"/>
        <family val="2"/>
        <scheme val="minor"/>
      </rPr>
      <t>"A")+(</t>
    </r>
    <r>
      <rPr>
        <b/>
        <i/>
        <sz val="11"/>
        <color theme="6" tint="-0.499984740745262"/>
        <rFont val="Arial"/>
        <family val="2"/>
        <scheme val="minor"/>
      </rPr>
      <t>price</t>
    </r>
    <r>
      <rPr>
        <b/>
        <sz val="11"/>
        <color theme="6" tint="-0.499984740745262"/>
        <rFont val="Arial"/>
        <family val="2"/>
        <scheme val="minor"/>
      </rPr>
      <t>&gt;45))&gt;0</t>
    </r>
    <r>
      <rPr>
        <sz val="11"/>
        <rFont val="Arial"/>
        <family val="2"/>
        <scheme val="minor"/>
      </rPr>
      <t xml:space="preserve"> ))</t>
    </r>
  </si>
  <si>
    <r>
      <t>=</t>
    </r>
    <r>
      <rPr>
        <b/>
        <sz val="11"/>
        <color theme="1"/>
        <rFont val="Arial"/>
        <family val="2"/>
        <scheme val="minor"/>
      </rPr>
      <t>SUMIFS</t>
    </r>
    <r>
      <rPr>
        <sz val="11"/>
        <color theme="1"/>
        <rFont val="Arial"/>
        <family val="2"/>
        <scheme val="minor"/>
      </rPr>
      <t>(</t>
    </r>
    <r>
      <rPr>
        <i/>
        <sz val="11"/>
        <color theme="1"/>
        <rFont val="Arial"/>
        <family val="2"/>
        <scheme val="minor"/>
      </rPr>
      <t>sales</t>
    </r>
    <r>
      <rPr>
        <sz val="11"/>
        <color theme="1"/>
        <rFont val="Arial"/>
        <family val="2"/>
        <scheme val="minor"/>
      </rPr>
      <t>,</t>
    </r>
    <r>
      <rPr>
        <i/>
        <sz val="11"/>
        <color theme="1"/>
        <rFont val="Arial"/>
        <family val="2"/>
        <scheme val="minor"/>
      </rPr>
      <t>price</t>
    </r>
    <r>
      <rPr>
        <sz val="11"/>
        <color theme="1"/>
        <rFont val="Arial"/>
        <family val="2"/>
        <scheme val="minor"/>
      </rPr>
      <t>,</t>
    </r>
    <r>
      <rPr>
        <b/>
        <sz val="11"/>
        <color theme="6" tint="-0.499984740745262"/>
        <rFont val="Arial"/>
        <family val="2"/>
        <scheme val="minor"/>
      </rPr>
      <t>"&gt;=20"</t>
    </r>
    <r>
      <rPr>
        <sz val="11"/>
        <color theme="1"/>
        <rFont val="Arial"/>
        <family val="2"/>
        <scheme val="minor"/>
      </rPr>
      <t>,</t>
    </r>
    <r>
      <rPr>
        <i/>
        <sz val="11"/>
        <color theme="1"/>
        <rFont val="Arial"/>
        <family val="2"/>
        <scheme val="minor"/>
      </rPr>
      <t>price</t>
    </r>
    <r>
      <rPr>
        <sz val="11"/>
        <color theme="1"/>
        <rFont val="Arial"/>
        <family val="2"/>
        <scheme val="minor"/>
      </rPr>
      <t>,</t>
    </r>
    <r>
      <rPr>
        <b/>
        <sz val="11"/>
        <color theme="6" tint="-0.499984740745262"/>
        <rFont val="Arial"/>
        <family val="2"/>
        <scheme val="minor"/>
      </rPr>
      <t>"&lt;=40"</t>
    </r>
    <r>
      <rPr>
        <sz val="11"/>
        <color theme="1"/>
        <rFont val="Arial"/>
        <family val="2"/>
        <scheme val="minor"/>
      </rPr>
      <t>)</t>
    </r>
  </si>
  <si>
    <t>The SUMIF and COUNTIF functions ignore errors in both the sum range and the criteria range. This is one of the advantages of using these functions instead of array formulas or SUMPRODUCT.</t>
  </si>
  <si>
    <t>See the articles on the Microsoft sites for information about what happens when the sum_range and criteria_range are not the same length.</t>
  </si>
  <si>
    <t>INCOME Categories</t>
  </si>
  <si>
    <t>EXPENSE Categories</t>
  </si>
  <si>
    <t>Income and Expense Report</t>
  </si>
  <si>
    <t>Period Start</t>
  </si>
  <si>
    <t>Period End</t>
  </si>
  <si>
    <r>
      <t xml:space="preserve">See it in action: </t>
    </r>
    <r>
      <rPr>
        <b/>
        <sz val="11"/>
        <color theme="10"/>
        <rFont val="Arial"/>
        <family val="2"/>
        <scheme val="minor"/>
      </rPr>
      <t>Account Register Template</t>
    </r>
  </si>
  <si>
    <r>
      <t xml:space="preserve">See it in action: </t>
    </r>
    <r>
      <rPr>
        <b/>
        <sz val="11"/>
        <color theme="10"/>
        <rFont val="Arial"/>
        <family val="2"/>
        <scheme val="minor"/>
      </rPr>
      <t>Weekly Money Manager</t>
    </r>
  </si>
  <si>
    <r>
      <t xml:space="preserve">See it in action: </t>
    </r>
    <r>
      <rPr>
        <b/>
        <sz val="11"/>
        <color theme="10"/>
        <rFont val="Arial"/>
        <family val="2"/>
        <scheme val="minor"/>
      </rPr>
      <t>Money Management Template</t>
    </r>
  </si>
  <si>
    <t>◄ Look at the formulas used here</t>
  </si>
  <si>
    <t>Doesn't Work:</t>
  </si>
  <si>
    <t>Product Sales Table</t>
  </si>
  <si>
    <t>We'll use the Product Sales Table to show examples of using SUMIF and COUNTIF with different criteria types. Alternative formulas using SUMPRODUCT are also shown.</t>
  </si>
  <si>
    <t>Home</t>
  </si>
  <si>
    <t>Business</t>
  </si>
  <si>
    <t>Student</t>
  </si>
  <si>
    <t>Sum of Sales where Category equals "student"</t>
  </si>
  <si>
    <r>
      <t>=</t>
    </r>
    <r>
      <rPr>
        <b/>
        <sz val="11"/>
        <color theme="1"/>
        <rFont val="Arial"/>
        <family val="2"/>
        <scheme val="minor"/>
      </rPr>
      <t>SUMIF</t>
    </r>
    <r>
      <rPr>
        <sz val="11"/>
        <color theme="1"/>
        <rFont val="Arial"/>
        <family val="2"/>
        <scheme val="minor"/>
      </rPr>
      <t>(</t>
    </r>
    <r>
      <rPr>
        <i/>
        <sz val="11"/>
        <color theme="1"/>
        <rFont val="Arial"/>
        <family val="2"/>
        <scheme val="minor"/>
      </rPr>
      <t>category</t>
    </r>
    <r>
      <rPr>
        <sz val="11"/>
        <color theme="1"/>
        <rFont val="Arial"/>
        <family val="2"/>
        <scheme val="minor"/>
      </rPr>
      <t>,</t>
    </r>
    <r>
      <rPr>
        <b/>
        <sz val="11"/>
        <color theme="6" tint="-0.499984740745262"/>
        <rFont val="Arial"/>
        <family val="2"/>
        <scheme val="minor"/>
      </rPr>
      <t>"=student"</t>
    </r>
    <r>
      <rPr>
        <sz val="11"/>
        <color theme="1"/>
        <rFont val="Arial"/>
        <family val="2"/>
        <scheme val="minor"/>
      </rPr>
      <t>,</t>
    </r>
    <r>
      <rPr>
        <i/>
        <sz val="11"/>
        <color theme="1"/>
        <rFont val="Arial"/>
        <family val="2"/>
        <scheme val="minor"/>
      </rPr>
      <t>sales</t>
    </r>
    <r>
      <rPr>
        <sz val="11"/>
        <color theme="1"/>
        <rFont val="Arial"/>
        <family val="2"/>
        <scheme val="minor"/>
      </rPr>
      <t>)</t>
    </r>
  </si>
  <si>
    <r>
      <t>=</t>
    </r>
    <r>
      <rPr>
        <b/>
        <sz val="11"/>
        <color theme="1"/>
        <rFont val="Arial"/>
        <family val="2"/>
        <scheme val="minor"/>
      </rPr>
      <t>SUMPRODUCT</t>
    </r>
    <r>
      <rPr>
        <sz val="11"/>
        <color theme="1"/>
        <rFont val="Arial"/>
        <family val="2"/>
        <scheme val="minor"/>
      </rPr>
      <t>(</t>
    </r>
    <r>
      <rPr>
        <i/>
        <sz val="11"/>
        <color theme="1"/>
        <rFont val="Arial"/>
        <family val="2"/>
        <scheme val="minor"/>
      </rPr>
      <t>sales</t>
    </r>
    <r>
      <rPr>
        <sz val="11"/>
        <color theme="1"/>
        <rFont val="Arial"/>
        <family val="2"/>
        <scheme val="minor"/>
      </rPr>
      <t>,1*(</t>
    </r>
    <r>
      <rPr>
        <b/>
        <i/>
        <sz val="11"/>
        <color theme="6" tint="-0.499984740745262"/>
        <rFont val="Arial"/>
        <family val="2"/>
        <scheme val="minor"/>
      </rPr>
      <t>category</t>
    </r>
    <r>
      <rPr>
        <b/>
        <sz val="11"/>
        <color theme="6" tint="-0.499984740745262"/>
        <rFont val="Arial"/>
        <family val="2"/>
        <scheme val="minor"/>
      </rPr>
      <t>="student"</t>
    </r>
    <r>
      <rPr>
        <sz val="11"/>
        <color theme="1"/>
        <rFont val="Arial"/>
        <family val="2"/>
        <scheme val="minor"/>
      </rPr>
      <t>))</t>
    </r>
  </si>
  <si>
    <t>Sum of Sales where second letter of Category is "u"</t>
  </si>
  <si>
    <r>
      <t>=</t>
    </r>
    <r>
      <rPr>
        <b/>
        <sz val="11"/>
        <color theme="1"/>
        <rFont val="Arial"/>
        <family val="2"/>
        <scheme val="minor"/>
      </rPr>
      <t>SUMPRODUCT</t>
    </r>
    <r>
      <rPr>
        <sz val="11"/>
        <color theme="1"/>
        <rFont val="Arial"/>
        <family val="2"/>
        <scheme val="minor"/>
      </rPr>
      <t>(</t>
    </r>
    <r>
      <rPr>
        <i/>
        <sz val="11"/>
        <color theme="1"/>
        <rFont val="Arial"/>
        <family val="2"/>
        <scheme val="minor"/>
      </rPr>
      <t>sales</t>
    </r>
    <r>
      <rPr>
        <sz val="11"/>
        <color theme="1"/>
        <rFont val="Arial"/>
        <family val="2"/>
        <scheme val="minor"/>
      </rPr>
      <t>,1*(</t>
    </r>
    <r>
      <rPr>
        <b/>
        <i/>
        <sz val="11"/>
        <color theme="6" tint="-0.499984740745262"/>
        <rFont val="Arial"/>
        <family val="2"/>
        <scheme val="minor"/>
      </rPr>
      <t>category</t>
    </r>
    <r>
      <rPr>
        <b/>
        <sz val="11"/>
        <color theme="6" tint="-0.499984740745262"/>
        <rFont val="Arial"/>
        <family val="2"/>
        <scheme val="minor"/>
      </rPr>
      <t>="?u*"</t>
    </r>
    <r>
      <rPr>
        <sz val="11"/>
        <color theme="1"/>
        <rFont val="Arial"/>
        <family val="2"/>
        <scheme val="minor"/>
      </rPr>
      <t>))</t>
    </r>
  </si>
  <si>
    <r>
      <t>=</t>
    </r>
    <r>
      <rPr>
        <b/>
        <sz val="11"/>
        <color theme="1"/>
        <rFont val="Arial"/>
        <family val="2"/>
        <scheme val="minor"/>
      </rPr>
      <t>SUMPRODUCT</t>
    </r>
    <r>
      <rPr>
        <sz val="11"/>
        <color theme="1"/>
        <rFont val="Arial"/>
        <family val="2"/>
        <scheme val="minor"/>
      </rPr>
      <t>(</t>
    </r>
    <r>
      <rPr>
        <i/>
        <sz val="11"/>
        <color theme="1"/>
        <rFont val="Arial"/>
        <family val="2"/>
        <scheme val="minor"/>
      </rPr>
      <t>sales</t>
    </r>
    <r>
      <rPr>
        <sz val="11"/>
        <color theme="1"/>
        <rFont val="Arial"/>
        <family val="2"/>
        <scheme val="minor"/>
      </rPr>
      <t>,1*(</t>
    </r>
    <r>
      <rPr>
        <b/>
        <sz val="11"/>
        <color theme="6" tint="-0.499984740745262"/>
        <rFont val="Arial"/>
        <family val="2"/>
        <scheme val="minor"/>
      </rPr>
      <t>MID(</t>
    </r>
    <r>
      <rPr>
        <b/>
        <i/>
        <sz val="11"/>
        <color theme="6" tint="-0.499984740745262"/>
        <rFont val="Arial"/>
        <family val="2"/>
        <scheme val="minor"/>
      </rPr>
      <t>category</t>
    </r>
    <r>
      <rPr>
        <b/>
        <sz val="11"/>
        <color theme="6" tint="-0.499984740745262"/>
        <rFont val="Arial"/>
        <family val="2"/>
        <scheme val="minor"/>
      </rPr>
      <t>,2,1)="u"</t>
    </r>
    <r>
      <rPr>
        <sz val="11"/>
        <color theme="1"/>
        <rFont val="Arial"/>
        <family val="2"/>
        <scheme val="minor"/>
      </rPr>
      <t>))</t>
    </r>
  </si>
  <si>
    <r>
      <t>=</t>
    </r>
    <r>
      <rPr>
        <b/>
        <sz val="11"/>
        <color theme="1"/>
        <rFont val="Arial"/>
        <family val="2"/>
        <scheme val="minor"/>
      </rPr>
      <t>SUMPRODUCT</t>
    </r>
    <r>
      <rPr>
        <sz val="11"/>
        <color theme="1"/>
        <rFont val="Arial"/>
        <family val="2"/>
        <scheme val="minor"/>
      </rPr>
      <t>(1*(</t>
    </r>
    <r>
      <rPr>
        <b/>
        <i/>
        <sz val="11"/>
        <color theme="6" tint="-0.499984740745262"/>
        <rFont val="Arial"/>
        <family val="2"/>
        <scheme val="minor"/>
      </rPr>
      <t>model</t>
    </r>
    <r>
      <rPr>
        <b/>
        <sz val="11"/>
        <color theme="6" tint="-0.499984740745262"/>
        <rFont val="Arial"/>
        <family val="2"/>
        <scheme val="minor"/>
      </rPr>
      <t>&lt;&gt;"A"</t>
    </r>
    <r>
      <rPr>
        <sz val="11"/>
        <color theme="1"/>
        <rFont val="Arial"/>
        <family val="2"/>
        <scheme val="minor"/>
      </rPr>
      <t>))</t>
    </r>
  </si>
  <si>
    <r>
      <t>=</t>
    </r>
    <r>
      <rPr>
        <b/>
        <sz val="11"/>
        <color theme="1"/>
        <rFont val="Arial"/>
        <family val="2"/>
        <scheme val="minor"/>
      </rPr>
      <t>SUMIF</t>
    </r>
    <r>
      <rPr>
        <sz val="11"/>
        <color theme="1"/>
        <rFont val="Arial"/>
        <family val="2"/>
        <scheme val="minor"/>
      </rPr>
      <t>(</t>
    </r>
    <r>
      <rPr>
        <i/>
        <sz val="11"/>
        <color theme="1"/>
        <rFont val="Arial"/>
        <family val="2"/>
        <scheme val="minor"/>
      </rPr>
      <t>model</t>
    </r>
    <r>
      <rPr>
        <sz val="11"/>
        <color theme="1"/>
        <rFont val="Arial"/>
        <family val="2"/>
        <scheme val="minor"/>
      </rPr>
      <t>,</t>
    </r>
    <r>
      <rPr>
        <b/>
        <sz val="11"/>
        <color theme="6" tint="-0.499984740745262"/>
        <rFont val="Arial"/>
        <family val="2"/>
        <scheme val="minor"/>
      </rPr>
      <t>"&lt;&gt;A"</t>
    </r>
    <r>
      <rPr>
        <sz val="11"/>
        <color theme="1"/>
        <rFont val="Arial"/>
        <family val="2"/>
        <scheme val="minor"/>
      </rPr>
      <t>,</t>
    </r>
    <r>
      <rPr>
        <i/>
        <sz val="11"/>
        <color theme="1"/>
        <rFont val="Arial"/>
        <family val="2"/>
        <scheme val="minor"/>
      </rPr>
      <t>sales</t>
    </r>
    <r>
      <rPr>
        <sz val="11"/>
        <color theme="1"/>
        <rFont val="Arial"/>
        <family val="2"/>
        <scheme val="minor"/>
      </rPr>
      <t>)</t>
    </r>
  </si>
  <si>
    <r>
      <rPr>
        <b/>
        <sz val="11"/>
        <color theme="1"/>
        <rFont val="Arial"/>
        <family val="2"/>
        <scheme val="minor"/>
      </rPr>
      <t>Note:</t>
    </r>
    <r>
      <rPr>
        <sz val="11"/>
        <color theme="1"/>
        <rFont val="Arial"/>
        <family val="2"/>
        <scheme val="minor"/>
      </rPr>
      <t xml:space="preserve"> A cell formatted to display blank, such as when the value is zero, will not necessarily be treated as blank or empty. Comparisons are based on the value stored in the cell, not how the cell is formatted.</t>
    </r>
  </si>
  <si>
    <r>
      <t>=</t>
    </r>
    <r>
      <rPr>
        <b/>
        <sz val="11"/>
        <color theme="1"/>
        <rFont val="Arial"/>
        <family val="2"/>
        <scheme val="minor"/>
      </rPr>
      <t>COUNTIF</t>
    </r>
    <r>
      <rPr>
        <sz val="11"/>
        <color theme="1"/>
        <rFont val="Arial"/>
        <family val="2"/>
        <scheme val="minor"/>
      </rPr>
      <t>(</t>
    </r>
    <r>
      <rPr>
        <i/>
        <sz val="11"/>
        <color theme="1"/>
        <rFont val="Arial"/>
        <family val="2"/>
        <scheme val="minor"/>
      </rPr>
      <t>price</t>
    </r>
    <r>
      <rPr>
        <sz val="11"/>
        <color theme="1"/>
        <rFont val="Arial"/>
        <family val="2"/>
        <scheme val="minor"/>
      </rPr>
      <t>,</t>
    </r>
    <r>
      <rPr>
        <b/>
        <sz val="11"/>
        <color theme="6" tint="-0.499984740745262"/>
        <rFont val="Arial"/>
        <family val="2"/>
        <scheme val="minor"/>
      </rPr>
      <t>"&lt;40"</t>
    </r>
    <r>
      <rPr>
        <sz val="11"/>
        <color theme="1"/>
        <rFont val="Arial"/>
        <family val="2"/>
        <scheme val="minor"/>
      </rPr>
      <t>)</t>
    </r>
  </si>
  <si>
    <t>Number of products priced less than $40</t>
  </si>
  <si>
    <r>
      <t>=</t>
    </r>
    <r>
      <rPr>
        <b/>
        <sz val="11"/>
        <color theme="1"/>
        <rFont val="Arial"/>
        <family val="2"/>
        <scheme val="minor"/>
      </rPr>
      <t>SUMPRODUCT</t>
    </r>
    <r>
      <rPr>
        <sz val="11"/>
        <color theme="1"/>
        <rFont val="Arial"/>
        <family val="2"/>
        <scheme val="minor"/>
      </rPr>
      <t>(1*(</t>
    </r>
    <r>
      <rPr>
        <b/>
        <i/>
        <sz val="11"/>
        <color theme="6" tint="-0.499984740745262"/>
        <rFont val="Arial"/>
        <family val="2"/>
        <scheme val="minor"/>
      </rPr>
      <t>price&lt;40</t>
    </r>
    <r>
      <rPr>
        <sz val="11"/>
        <color theme="1"/>
        <rFont val="Arial"/>
        <family val="2"/>
        <scheme val="minor"/>
      </rPr>
      <t>))</t>
    </r>
  </si>
  <si>
    <t>student</t>
  </si>
  <si>
    <r>
      <t>=</t>
    </r>
    <r>
      <rPr>
        <b/>
        <sz val="11"/>
        <color theme="1"/>
        <rFont val="Arial"/>
        <family val="2"/>
        <scheme val="minor"/>
      </rPr>
      <t>SUMIF</t>
    </r>
    <r>
      <rPr>
        <sz val="11"/>
        <color theme="1"/>
        <rFont val="Arial"/>
        <family val="2"/>
        <scheme val="minor"/>
      </rPr>
      <t>(</t>
    </r>
    <r>
      <rPr>
        <i/>
        <sz val="11"/>
        <color theme="1"/>
        <rFont val="Arial"/>
        <family val="2"/>
        <scheme val="minor"/>
      </rPr>
      <t>category</t>
    </r>
    <r>
      <rPr>
        <sz val="11"/>
        <color theme="1"/>
        <rFont val="Arial"/>
        <family val="2"/>
        <scheme val="minor"/>
      </rPr>
      <t>,</t>
    </r>
    <r>
      <rPr>
        <b/>
        <sz val="11"/>
        <color theme="6" tint="-0.499984740745262"/>
        <rFont val="Arial"/>
        <family val="2"/>
        <scheme val="minor"/>
      </rPr>
      <t>A1</t>
    </r>
    <r>
      <rPr>
        <sz val="11"/>
        <color theme="1"/>
        <rFont val="Arial"/>
        <family val="2"/>
        <scheme val="minor"/>
      </rPr>
      <t>,</t>
    </r>
    <r>
      <rPr>
        <i/>
        <sz val="11"/>
        <color theme="1"/>
        <rFont val="Arial"/>
        <family val="2"/>
        <scheme val="minor"/>
      </rPr>
      <t>sales</t>
    </r>
    <r>
      <rPr>
        <sz val="11"/>
        <color theme="1"/>
        <rFont val="Arial"/>
        <family val="2"/>
        <scheme val="minor"/>
      </rPr>
      <t>)</t>
    </r>
  </si>
  <si>
    <r>
      <t>=</t>
    </r>
    <r>
      <rPr>
        <b/>
        <sz val="11"/>
        <color theme="1"/>
        <rFont val="Arial"/>
        <family val="2"/>
        <scheme val="minor"/>
      </rPr>
      <t>SUMIF</t>
    </r>
    <r>
      <rPr>
        <sz val="11"/>
        <color theme="1"/>
        <rFont val="Arial"/>
        <family val="2"/>
        <scheme val="minor"/>
      </rPr>
      <t>(</t>
    </r>
    <r>
      <rPr>
        <i/>
        <sz val="11"/>
        <color theme="1"/>
        <rFont val="Arial"/>
        <family val="2"/>
        <scheme val="minor"/>
      </rPr>
      <t>price</t>
    </r>
    <r>
      <rPr>
        <sz val="11"/>
        <color theme="1"/>
        <rFont val="Arial"/>
        <family val="2"/>
        <scheme val="minor"/>
      </rPr>
      <t>,</t>
    </r>
    <r>
      <rPr>
        <b/>
        <sz val="11"/>
        <color theme="6" tint="-0.499984740745262"/>
        <rFont val="Arial"/>
        <family val="2"/>
        <scheme val="minor"/>
      </rPr>
      <t>"&lt;"&amp;A1</t>
    </r>
    <r>
      <rPr>
        <sz val="11"/>
        <color theme="1"/>
        <rFont val="Arial"/>
        <family val="2"/>
        <scheme val="minor"/>
      </rPr>
      <t>,</t>
    </r>
    <r>
      <rPr>
        <i/>
        <sz val="11"/>
        <color theme="1"/>
        <rFont val="Arial"/>
        <family val="2"/>
        <scheme val="minor"/>
      </rPr>
      <t>sales</t>
    </r>
    <r>
      <rPr>
        <sz val="11"/>
        <color theme="1"/>
        <rFont val="Arial"/>
        <family val="2"/>
        <scheme val="minor"/>
      </rPr>
      <t>)</t>
    </r>
  </si>
  <si>
    <r>
      <t>=</t>
    </r>
    <r>
      <rPr>
        <b/>
        <sz val="11"/>
        <color theme="1"/>
        <rFont val="Arial"/>
        <family val="2"/>
        <scheme val="minor"/>
      </rPr>
      <t>SUMPRODUCT</t>
    </r>
    <r>
      <rPr>
        <sz val="11"/>
        <color theme="1"/>
        <rFont val="Arial"/>
        <family val="2"/>
        <scheme val="minor"/>
      </rPr>
      <t>(</t>
    </r>
    <r>
      <rPr>
        <i/>
        <sz val="11"/>
        <color theme="1"/>
        <rFont val="Arial"/>
        <family val="2"/>
        <scheme val="minor"/>
      </rPr>
      <t>sales</t>
    </r>
    <r>
      <rPr>
        <sz val="11"/>
        <color theme="1"/>
        <rFont val="Arial"/>
        <family val="2"/>
        <scheme val="minor"/>
      </rPr>
      <t>,1*(</t>
    </r>
    <r>
      <rPr>
        <b/>
        <i/>
        <sz val="11"/>
        <color theme="6" tint="-0.499984740745262"/>
        <rFont val="Arial"/>
        <family val="2"/>
        <scheme val="minor"/>
      </rPr>
      <t>price&lt;A1</t>
    </r>
    <r>
      <rPr>
        <sz val="11"/>
        <color theme="1"/>
        <rFont val="Arial"/>
        <family val="2"/>
        <scheme val="minor"/>
      </rPr>
      <t>))</t>
    </r>
  </si>
  <si>
    <t>Sum of Sales for products priced less than value in cell A1</t>
  </si>
  <si>
    <t>Sum of Sales for products priced between $20 and $40.</t>
  </si>
  <si>
    <t>Sum of Sales where Model is equal to A or B.</t>
  </si>
  <si>
    <t>Sum of Sales where Model = "A" or Price &gt; 45</t>
  </si>
  <si>
    <t>Sum of Sales where Category exactly matches "student" (case-sensitive)</t>
  </si>
  <si>
    <t>Sum of Sales where Category contains "Stu" (case-sensitive)</t>
  </si>
  <si>
    <t>stu</t>
  </si>
  <si>
    <t>Stu</t>
  </si>
  <si>
    <r>
      <t>=</t>
    </r>
    <r>
      <rPr>
        <b/>
        <sz val="11"/>
        <color theme="1"/>
        <rFont val="Arial"/>
        <family val="2"/>
        <scheme val="minor"/>
      </rPr>
      <t>SUMPRODUCT</t>
    </r>
    <r>
      <rPr>
        <sz val="11"/>
        <color theme="1"/>
        <rFont val="Arial"/>
        <family val="2"/>
        <scheme val="minor"/>
      </rPr>
      <t>(</t>
    </r>
    <r>
      <rPr>
        <i/>
        <sz val="11"/>
        <color theme="1"/>
        <rFont val="Arial"/>
        <family val="2"/>
        <scheme val="minor"/>
      </rPr>
      <t>sales</t>
    </r>
    <r>
      <rPr>
        <sz val="11"/>
        <color theme="1"/>
        <rFont val="Arial"/>
        <family val="2"/>
        <scheme val="minor"/>
      </rPr>
      <t>,1*(</t>
    </r>
    <r>
      <rPr>
        <b/>
        <sz val="11"/>
        <color theme="6" tint="-0.499984740745262"/>
        <rFont val="Arial"/>
        <family val="2"/>
        <scheme val="minor"/>
      </rPr>
      <t>ISNUMBER(FIND("Stu",</t>
    </r>
    <r>
      <rPr>
        <b/>
        <i/>
        <sz val="11"/>
        <color theme="6" tint="-0.499984740745262"/>
        <rFont val="Arial"/>
        <family val="2"/>
        <scheme val="minor"/>
      </rPr>
      <t>category</t>
    </r>
    <r>
      <rPr>
        <b/>
        <sz val="11"/>
        <color theme="6" tint="-0.499984740745262"/>
        <rFont val="Arial"/>
        <family val="2"/>
        <scheme val="minor"/>
      </rPr>
      <t>))</t>
    </r>
    <r>
      <rPr>
        <sz val="11"/>
        <color theme="1"/>
        <rFont val="Arial"/>
        <family val="2"/>
        <scheme val="minor"/>
      </rPr>
      <t>))</t>
    </r>
  </si>
  <si>
    <r>
      <t>=</t>
    </r>
    <r>
      <rPr>
        <b/>
        <sz val="11"/>
        <color theme="1"/>
        <rFont val="Arial"/>
        <family val="2"/>
        <scheme val="minor"/>
      </rPr>
      <t>SUMPRODUCT</t>
    </r>
    <r>
      <rPr>
        <sz val="11"/>
        <color theme="1"/>
        <rFont val="Arial"/>
        <family val="2"/>
        <scheme val="minor"/>
      </rPr>
      <t>(</t>
    </r>
    <r>
      <rPr>
        <i/>
        <sz val="11"/>
        <color theme="1"/>
        <rFont val="Arial"/>
        <family val="2"/>
        <scheme val="minor"/>
      </rPr>
      <t>sales</t>
    </r>
    <r>
      <rPr>
        <sz val="11"/>
        <color theme="1"/>
        <rFont val="Arial"/>
        <family val="2"/>
        <scheme val="minor"/>
      </rPr>
      <t>,1*(</t>
    </r>
    <r>
      <rPr>
        <b/>
        <sz val="11"/>
        <color theme="6" tint="-0.499984740745262"/>
        <rFont val="Arial"/>
        <family val="2"/>
        <scheme val="minor"/>
      </rPr>
      <t>EXACT(</t>
    </r>
    <r>
      <rPr>
        <b/>
        <i/>
        <sz val="11"/>
        <color theme="6" tint="-0.499984740745262"/>
        <rFont val="Arial"/>
        <family val="2"/>
        <scheme val="minor"/>
      </rPr>
      <t>category,</t>
    </r>
    <r>
      <rPr>
        <b/>
        <sz val="11"/>
        <color theme="6" tint="-0.499984740745262"/>
        <rFont val="Arial"/>
        <family val="2"/>
        <scheme val="minor"/>
      </rPr>
      <t>"student")</t>
    </r>
    <r>
      <rPr>
        <sz val="11"/>
        <color theme="1"/>
        <rFont val="Arial"/>
        <family val="2"/>
        <scheme val="minor"/>
      </rPr>
      <t>))</t>
    </r>
  </si>
  <si>
    <t>Carry-Over</t>
  </si>
  <si>
    <t>ABC Insure</t>
  </si>
  <si>
    <t>Insurance</t>
  </si>
  <si>
    <t>Case-Sensitive String Comparisons Using EXACT or FIND</t>
  </si>
  <si>
    <t>The SUMIF family does not have a case-sensitive option, so we need to resort back to using array formulas or SUMPRODUCT. The FIND and EXACT functions both provide a way to do case-sensitive matches.</t>
  </si>
  <si>
    <r>
      <rPr>
        <b/>
        <sz val="18"/>
        <color theme="3"/>
        <rFont val="Arial"/>
        <family val="2"/>
        <scheme val="minor"/>
      </rPr>
      <t>SUMIFS Example</t>
    </r>
    <r>
      <rPr>
        <sz val="18"/>
        <color theme="3"/>
        <rFont val="Arial"/>
        <family val="2"/>
        <scheme val="minor"/>
      </rPr>
      <t>: Income &amp; Expense Report</t>
    </r>
  </si>
  <si>
    <t>The key to avoid double-counting is to recognize that for a logical OR condition, TRUE+FALSE=1 and TRUE+TRUE=2. This means that for a logical OR condition, we can check whether the sum of two or more conditions is &gt; 0.</t>
  </si>
  <si>
    <r>
      <t>=</t>
    </r>
    <r>
      <rPr>
        <b/>
        <sz val="11"/>
        <color theme="1"/>
        <rFont val="Arial"/>
        <family val="2"/>
        <scheme val="minor"/>
      </rPr>
      <t>SUMIF</t>
    </r>
    <r>
      <rPr>
        <sz val="11"/>
        <color theme="1"/>
        <rFont val="Arial"/>
        <family val="2"/>
        <scheme val="minor"/>
      </rPr>
      <t>(</t>
    </r>
    <r>
      <rPr>
        <i/>
        <sz val="11"/>
        <color theme="1"/>
        <rFont val="Arial"/>
        <family val="2"/>
        <scheme val="minor"/>
      </rPr>
      <t>category</t>
    </r>
    <r>
      <rPr>
        <sz val="11"/>
        <color theme="1"/>
        <rFont val="Arial"/>
        <family val="2"/>
        <scheme val="minor"/>
      </rPr>
      <t>,</t>
    </r>
    <r>
      <rPr>
        <b/>
        <sz val="11"/>
        <color theme="6" tint="-0.499984740745262"/>
        <rFont val="Arial"/>
        <family val="2"/>
        <scheme val="minor"/>
      </rPr>
      <t>"student"</t>
    </r>
    <r>
      <rPr>
        <sz val="11"/>
        <color theme="1"/>
        <rFont val="Arial"/>
        <family val="2"/>
        <scheme val="minor"/>
      </rPr>
      <t>,</t>
    </r>
    <r>
      <rPr>
        <i/>
        <sz val="11"/>
        <color theme="1"/>
        <rFont val="Arial"/>
        <family val="2"/>
        <scheme val="minor"/>
      </rPr>
      <t>sales</t>
    </r>
    <r>
      <rPr>
        <sz val="11"/>
        <color theme="1"/>
        <rFont val="Arial"/>
        <family val="2"/>
        <scheme val="minor"/>
      </rPr>
      <t>)</t>
    </r>
  </si>
  <si>
    <t>"yes" or "=yes"</t>
  </si>
  <si>
    <t>A42 or "="&amp;A42</t>
  </si>
  <si>
    <t>Text Value</t>
  </si>
  <si>
    <t>Matches …</t>
  </si>
  <si>
    <t>"yes" or "Yes" (not case-sensitive)</t>
  </si>
  <si>
    <t>Text Value with Wildcards</t>
  </si>
  <si>
    <t>second letter is "s" or "S"</t>
  </si>
  <si>
    <t>values alphabetically less than C</t>
  </si>
  <si>
    <t>values that are blank and formulas returning ""</t>
  </si>
  <si>
    <t>values that are not blank (="" is considered non-blank)</t>
  </si>
  <si>
    <t>values not equal to the value 0</t>
  </si>
  <si>
    <t>numeric values greater than or equal to 20</t>
  </si>
  <si>
    <t>numeric values less than or equal to 20</t>
  </si>
  <si>
    <t>numeric values equal to 20</t>
  </si>
  <si>
    <t>Using Date Comparisons with COUNTIF and SUMIF</t>
  </si>
  <si>
    <t>Result:</t>
  </si>
  <si>
    <t>Date Values</t>
  </si>
  <si>
    <t>3/1/17</t>
  </si>
  <si>
    <t>Mar 1, 2017</t>
  </si>
  <si>
    <t>(text value)</t>
  </si>
  <si>
    <t>(date value)</t>
  </si>
  <si>
    <r>
      <t>=</t>
    </r>
    <r>
      <rPr>
        <b/>
        <sz val="11"/>
        <color theme="1"/>
        <rFont val="Arial"/>
        <family val="2"/>
        <scheme val="minor"/>
      </rPr>
      <t>COUNTIF</t>
    </r>
    <r>
      <rPr>
        <sz val="11"/>
        <color theme="1"/>
        <rFont val="Arial"/>
        <family val="2"/>
        <scheme val="minor"/>
      </rPr>
      <t>(</t>
    </r>
    <r>
      <rPr>
        <i/>
        <sz val="11"/>
        <color theme="1"/>
        <rFont val="Arial"/>
        <family val="2"/>
        <scheme val="minor"/>
      </rPr>
      <t>date_range</t>
    </r>
    <r>
      <rPr>
        <sz val="11"/>
        <color theme="1"/>
        <rFont val="Arial"/>
        <family val="2"/>
        <scheme val="minor"/>
      </rPr>
      <t>,"=3/1/17"</t>
    </r>
    <r>
      <rPr>
        <sz val="11"/>
        <color theme="1"/>
        <rFont val="Arial"/>
        <family val="2"/>
        <scheme val="minor"/>
      </rPr>
      <t>)</t>
    </r>
  </si>
  <si>
    <r>
      <t>=</t>
    </r>
    <r>
      <rPr>
        <b/>
        <sz val="11"/>
        <color theme="1"/>
        <rFont val="Arial"/>
        <family val="2"/>
        <scheme val="minor"/>
      </rPr>
      <t>COUNTIF</t>
    </r>
    <r>
      <rPr>
        <sz val="11"/>
        <color theme="1"/>
        <rFont val="Arial"/>
        <family val="2"/>
        <scheme val="minor"/>
      </rPr>
      <t>(</t>
    </r>
    <r>
      <rPr>
        <i/>
        <sz val="11"/>
        <color theme="1"/>
        <rFont val="Arial"/>
        <family val="2"/>
        <scheme val="minor"/>
      </rPr>
      <t>date_range</t>
    </r>
    <r>
      <rPr>
        <sz val="11"/>
        <color theme="1"/>
        <rFont val="Arial"/>
        <family val="2"/>
        <scheme val="minor"/>
      </rPr>
      <t>,DATE(2017,3,1))</t>
    </r>
  </si>
  <si>
    <t>Equal to a Date</t>
  </si>
  <si>
    <t>"3/1/17"</t>
  </si>
  <si>
    <t>Matches "3/1/17" or "Mar 3, 2017" or date values equal to 3/1/2017</t>
  </si>
  <si>
    <t>Mar 1st 2017</t>
  </si>
  <si>
    <t>(text value - unrecognized date format)</t>
  </si>
  <si>
    <t>The table to the right shows the date Mar 1, 2017 as a date value formatted two different ways and also three different text values. Each of the dates are displayed differently, but when using the criteria "=3/1/17" Excel will count them all as long date is a recognized date format. This means that Excel is recognizing the criteria as a date and it is also converting the date_range values to dates if it can.</t>
  </si>
  <si>
    <r>
      <t>=</t>
    </r>
    <r>
      <rPr>
        <b/>
        <sz val="11"/>
        <color theme="1"/>
        <rFont val="Arial"/>
        <family val="2"/>
        <scheme val="minor"/>
      </rPr>
      <t>COUNTIF</t>
    </r>
    <r>
      <rPr>
        <sz val="11"/>
        <color theme="1"/>
        <rFont val="Arial"/>
        <family val="2"/>
        <scheme val="minor"/>
      </rPr>
      <t>(</t>
    </r>
    <r>
      <rPr>
        <i/>
        <sz val="11"/>
        <color theme="1"/>
        <rFont val="Arial"/>
        <family val="2"/>
        <scheme val="minor"/>
      </rPr>
      <t>date_range</t>
    </r>
    <r>
      <rPr>
        <sz val="11"/>
        <color theme="1"/>
        <rFont val="Arial"/>
        <family val="2"/>
        <scheme val="minor"/>
      </rPr>
      <t>,"Mar 1st 2017")</t>
    </r>
  </si>
  <si>
    <r>
      <t>=</t>
    </r>
    <r>
      <rPr>
        <b/>
        <sz val="11"/>
        <color theme="1"/>
        <rFont val="Arial"/>
        <family val="2"/>
        <scheme val="minor"/>
      </rPr>
      <t>COUNTIF</t>
    </r>
    <r>
      <rPr>
        <sz val="11"/>
        <color theme="1"/>
        <rFont val="Arial"/>
        <family val="2"/>
        <scheme val="minor"/>
      </rPr>
      <t>(</t>
    </r>
    <r>
      <rPr>
        <i/>
        <sz val="11"/>
        <color theme="1"/>
        <rFont val="Arial"/>
        <family val="2"/>
        <scheme val="minor"/>
      </rPr>
      <t>date_range</t>
    </r>
    <r>
      <rPr>
        <sz val="11"/>
        <color theme="1"/>
        <rFont val="Arial"/>
        <family val="2"/>
        <scheme val="minor"/>
      </rPr>
      <t>,"March 1, 2017")</t>
    </r>
  </si>
  <si>
    <t>Apr 1, 2017</t>
  </si>
  <si>
    <t>May 1, 2017</t>
  </si>
  <si>
    <r>
      <t>=</t>
    </r>
    <r>
      <rPr>
        <b/>
        <sz val="11"/>
        <color theme="1"/>
        <rFont val="Arial"/>
        <family val="2"/>
        <scheme val="minor"/>
      </rPr>
      <t>COUNTIF</t>
    </r>
    <r>
      <rPr>
        <sz val="11"/>
        <color theme="1"/>
        <rFont val="Arial"/>
        <family val="2"/>
        <scheme val="minor"/>
      </rPr>
      <t>(</t>
    </r>
    <r>
      <rPr>
        <i/>
        <sz val="11"/>
        <color theme="1"/>
        <rFont val="Arial"/>
        <family val="2"/>
        <scheme val="minor"/>
      </rPr>
      <t>date_range</t>
    </r>
    <r>
      <rPr>
        <sz val="11"/>
        <color theme="1"/>
        <rFont val="Arial"/>
        <family val="2"/>
        <scheme val="minor"/>
      </rPr>
      <t>,"&gt;1/1/2017")</t>
    </r>
  </si>
  <si>
    <t>When using a &lt; or &gt; comparison, Excel converts the criteria to a date value, but it does not convert the date_range values to date values. In the example to the right, all 5 dates are greater than Jan 1, 2017. However, the COUNTIF function does not convert the two text values to dates.</t>
  </si>
  <si>
    <t>Examples:</t>
  </si>
  <si>
    <t>Comparisons using TODAY</t>
  </si>
  <si>
    <r>
      <t>=</t>
    </r>
    <r>
      <rPr>
        <b/>
        <sz val="11"/>
        <color theme="1"/>
        <rFont val="Arial"/>
        <family val="2"/>
        <scheme val="minor"/>
      </rPr>
      <t>COUNTIF</t>
    </r>
    <r>
      <rPr>
        <sz val="11"/>
        <color theme="1"/>
        <rFont val="Arial"/>
        <family val="2"/>
        <scheme val="minor"/>
      </rPr>
      <t>(</t>
    </r>
    <r>
      <rPr>
        <i/>
        <sz val="11"/>
        <color theme="1"/>
        <rFont val="Arial"/>
        <family val="2"/>
        <scheme val="minor"/>
      </rPr>
      <t>date_range</t>
    </r>
    <r>
      <rPr>
        <sz val="11"/>
        <color theme="1"/>
        <rFont val="Arial"/>
        <family val="2"/>
        <scheme val="minor"/>
      </rPr>
      <t>,"&lt;"&amp;TODAY())</t>
    </r>
  </si>
  <si>
    <t>Less than or Greater than a Date</t>
  </si>
  <si>
    <t>When using dates as criteria for the COUNTIF and SUMIF fuctions, Excel does some interesting things, depending on whether you are using "=" or "&lt;" as the criteria and whether the dates in the criteria range are stored as date values or text values.</t>
  </si>
  <si>
    <r>
      <t>=</t>
    </r>
    <r>
      <rPr>
        <b/>
        <sz val="11"/>
        <color theme="1"/>
        <rFont val="Arial"/>
        <family val="2"/>
        <scheme val="minor"/>
      </rPr>
      <t>SUMIF</t>
    </r>
    <r>
      <rPr>
        <sz val="11"/>
        <color theme="1"/>
        <rFont val="Arial"/>
        <family val="2"/>
        <scheme val="minor"/>
      </rPr>
      <t>(</t>
    </r>
    <r>
      <rPr>
        <i/>
        <sz val="11"/>
        <color theme="1"/>
        <rFont val="Arial"/>
        <family val="2"/>
        <scheme val="minor"/>
      </rPr>
      <t>category</t>
    </r>
    <r>
      <rPr>
        <sz val="11"/>
        <color theme="1"/>
        <rFont val="Arial"/>
        <family val="2"/>
        <scheme val="minor"/>
      </rPr>
      <t>,</t>
    </r>
    <r>
      <rPr>
        <b/>
        <sz val="11"/>
        <color theme="6" tint="-0.499984740745262"/>
        <rFont val="Arial"/>
        <family val="2"/>
        <scheme val="minor"/>
      </rPr>
      <t>"?u*"</t>
    </r>
    <r>
      <rPr>
        <sz val="11"/>
        <color theme="1"/>
        <rFont val="Arial"/>
        <family val="2"/>
        <scheme val="minor"/>
      </rPr>
      <t>,</t>
    </r>
    <r>
      <rPr>
        <i/>
        <sz val="11"/>
        <color theme="1"/>
        <rFont val="Arial"/>
        <family val="2"/>
        <scheme val="minor"/>
      </rPr>
      <t>sales</t>
    </r>
    <r>
      <rPr>
        <sz val="11"/>
        <color theme="1"/>
        <rFont val="Arial"/>
        <family val="2"/>
        <scheme val="minor"/>
      </rPr>
      <t>)</t>
    </r>
  </si>
  <si>
    <t>Why doesn't this work? Because logical comparisons like category="?u*" don't recognize wildcard characters.</t>
  </si>
  <si>
    <t>Criteria</t>
  </si>
  <si>
    <t>&gt;50</t>
  </si>
  <si>
    <r>
      <t>=</t>
    </r>
    <r>
      <rPr>
        <b/>
        <sz val="11"/>
        <color theme="1"/>
        <rFont val="Arial"/>
        <family val="2"/>
        <scheme val="minor"/>
      </rPr>
      <t>SUMIF</t>
    </r>
    <r>
      <rPr>
        <sz val="11"/>
        <color theme="1"/>
        <rFont val="Arial"/>
        <family val="2"/>
        <scheme val="minor"/>
      </rPr>
      <t>(</t>
    </r>
    <r>
      <rPr>
        <i/>
        <sz val="11"/>
        <color theme="1"/>
        <rFont val="Arial"/>
        <family val="2"/>
        <scheme val="minor"/>
      </rPr>
      <t>price</t>
    </r>
    <r>
      <rPr>
        <sz val="11"/>
        <color theme="1"/>
        <rFont val="Arial"/>
        <family val="2"/>
        <scheme val="minor"/>
      </rPr>
      <t>,</t>
    </r>
    <r>
      <rPr>
        <b/>
        <sz val="11"/>
        <color theme="6" tint="-0.499984740745262"/>
        <rFont val="Arial"/>
        <family val="2"/>
        <scheme val="minor"/>
      </rPr>
      <t>A1</t>
    </r>
    <r>
      <rPr>
        <sz val="11"/>
        <color theme="1"/>
        <rFont val="Arial"/>
        <family val="2"/>
        <scheme val="minor"/>
      </rPr>
      <t>,</t>
    </r>
    <r>
      <rPr>
        <i/>
        <sz val="11"/>
        <color theme="1"/>
        <rFont val="Arial"/>
        <family val="2"/>
        <scheme val="minor"/>
      </rPr>
      <t>sales</t>
    </r>
    <r>
      <rPr>
        <sz val="11"/>
        <color theme="1"/>
        <rFont val="Arial"/>
        <family val="2"/>
        <scheme val="minor"/>
      </rPr>
      <t>)</t>
    </r>
  </si>
  <si>
    <t>&gt;m</t>
  </si>
  <si>
    <t>Sum of Sales using the criteria for Category in cell A1</t>
  </si>
  <si>
    <t>Sum of Sales using the criteria for Price in cell A1</t>
  </si>
  <si>
    <t>Using COUNTIF and SUMIF for Conditions such as x &lt; 2 OR x &gt; 3</t>
  </si>
  <si>
    <t>COUNTIFS and SUMIFS handle multiple AND conditions, but alone cannot necessarily handle OR conditions, such as X &lt; 2 OR X &gt; 3. The example below shows a few ways to handle this situation.</t>
  </si>
  <si>
    <r>
      <t>=</t>
    </r>
    <r>
      <rPr>
        <b/>
        <sz val="11"/>
        <color theme="1"/>
        <rFont val="Arial"/>
        <family val="2"/>
        <scheme val="minor"/>
      </rPr>
      <t>SUMIFS</t>
    </r>
    <r>
      <rPr>
        <sz val="11"/>
        <color theme="1"/>
        <rFont val="Arial"/>
        <family val="2"/>
        <scheme val="minor"/>
      </rPr>
      <t>(</t>
    </r>
    <r>
      <rPr>
        <i/>
        <sz val="11"/>
        <color theme="1"/>
        <rFont val="Arial"/>
        <family val="2"/>
        <scheme val="minor"/>
      </rPr>
      <t>sum_range</t>
    </r>
    <r>
      <rPr>
        <sz val="11"/>
        <color theme="1"/>
        <rFont val="Arial"/>
        <family val="2"/>
        <scheme val="minor"/>
      </rPr>
      <t xml:space="preserve">, </t>
    </r>
    <r>
      <rPr>
        <i/>
        <sz val="11"/>
        <color theme="1"/>
        <rFont val="Arial"/>
        <family val="2"/>
        <scheme val="minor"/>
      </rPr>
      <t>category_range</t>
    </r>
    <r>
      <rPr>
        <sz val="11"/>
        <color theme="1"/>
        <rFont val="Arial"/>
        <family val="2"/>
        <scheme val="minor"/>
      </rPr>
      <t xml:space="preserve">, "Fuel", </t>
    </r>
    <r>
      <rPr>
        <i/>
        <sz val="11"/>
        <color theme="1"/>
        <rFont val="Arial"/>
        <family val="2"/>
        <scheme val="minor"/>
      </rPr>
      <t>date_range</t>
    </r>
    <r>
      <rPr>
        <sz val="11"/>
        <color theme="1"/>
        <rFont val="Arial"/>
        <family val="2"/>
        <scheme val="minor"/>
      </rPr>
      <t xml:space="preserve">, "&gt;=1/1/2018", </t>
    </r>
    <r>
      <rPr>
        <i/>
        <sz val="11"/>
        <color theme="1"/>
        <rFont val="Arial"/>
        <family val="2"/>
        <scheme val="minor"/>
      </rPr>
      <t>date_range</t>
    </r>
    <r>
      <rPr>
        <sz val="11"/>
        <color theme="1"/>
        <rFont val="Arial"/>
        <family val="2"/>
        <scheme val="minor"/>
      </rPr>
      <t>, "&lt;=1/31/2018")</t>
    </r>
  </si>
  <si>
    <r>
      <t xml:space="preserve">This workbook contains examples from the article "SUMIF and COUNTIF in Excel." Regarding copyright and sharing, think of this file like a book. You may use the ideas and techniques and formulas explained here, but you may not reproduce this worksheet or copy substantial portions from it, just as you would not do so with a book. Thank you. </t>
    </r>
    <r>
      <rPr>
        <i/>
        <sz val="11"/>
        <color theme="1"/>
        <rFont val="Arial"/>
        <family val="2"/>
        <scheme val="minor"/>
      </rPr>
      <t>- Jon Wittwer</t>
    </r>
  </si>
  <si>
    <t>Comparisons are based on the value stored in the cell, NOT on how the cell is formatted.</t>
  </si>
  <si>
    <t>SUMIFS is useful for account registers, budgeting and money tracking spreadsheets to summarize expenses by category and between two dates. The SUMIFS example below sums the Amount column with 3 criteria: (1) the Category matches "Fuel", (2) the Date is greater than or equal to the start date, and (3) the Date is less than or equal to the end date.</t>
  </si>
  <si>
    <t>SUMIF Between Two Dates</t>
  </si>
  <si>
    <t>See the Income and Expense Report example below to see this formula in action.</t>
  </si>
  <si>
    <r>
      <t>=</t>
    </r>
    <r>
      <rPr>
        <b/>
        <sz val="11"/>
        <color theme="1"/>
        <rFont val="Arial"/>
        <family val="2"/>
        <scheme val="minor"/>
      </rPr>
      <t>SUMIFS</t>
    </r>
    <r>
      <rPr>
        <sz val="11"/>
        <color theme="1"/>
        <rFont val="Arial"/>
        <family val="2"/>
        <scheme val="minor"/>
      </rPr>
      <t>(</t>
    </r>
    <r>
      <rPr>
        <i/>
        <sz val="11"/>
        <color theme="1"/>
        <rFont val="Arial"/>
        <family val="2"/>
        <scheme val="minor"/>
      </rPr>
      <t>sum_range</t>
    </r>
    <r>
      <rPr>
        <sz val="11"/>
        <color theme="1"/>
        <rFont val="Arial"/>
        <family val="2"/>
        <scheme val="minor"/>
      </rPr>
      <t>,</t>
    </r>
    <r>
      <rPr>
        <i/>
        <sz val="11"/>
        <color theme="1"/>
        <rFont val="Arial"/>
        <family val="2"/>
        <scheme val="minor"/>
      </rPr>
      <t>dates</t>
    </r>
    <r>
      <rPr>
        <sz val="11"/>
        <color theme="1"/>
        <rFont val="Arial"/>
        <family val="2"/>
        <scheme val="minor"/>
      </rPr>
      <t>,"&gt;=1/1/2017",</t>
    </r>
    <r>
      <rPr>
        <i/>
        <sz val="11"/>
        <color theme="1"/>
        <rFont val="Arial"/>
        <family val="2"/>
        <scheme val="minor"/>
      </rPr>
      <t>dates</t>
    </r>
    <r>
      <rPr>
        <sz val="11"/>
        <color theme="1"/>
        <rFont val="Arial"/>
        <family val="2"/>
        <scheme val="minor"/>
      </rPr>
      <t>,"&lt;1/31/2017")</t>
    </r>
  </si>
  <si>
    <r>
      <t>=</t>
    </r>
    <r>
      <rPr>
        <b/>
        <sz val="11"/>
        <color theme="1"/>
        <rFont val="Arial"/>
        <family val="2"/>
        <scheme val="minor"/>
      </rPr>
      <t>SUMIF</t>
    </r>
    <r>
      <rPr>
        <sz val="11"/>
        <color theme="1"/>
        <rFont val="Arial"/>
        <family val="2"/>
        <scheme val="minor"/>
      </rPr>
      <t>(</t>
    </r>
    <r>
      <rPr>
        <i/>
        <sz val="11"/>
        <color theme="1"/>
        <rFont val="Arial"/>
        <family val="2"/>
        <scheme val="minor"/>
      </rPr>
      <t>sum_range</t>
    </r>
    <r>
      <rPr>
        <sz val="11"/>
        <color theme="1"/>
        <rFont val="Arial"/>
        <family val="2"/>
        <scheme val="minor"/>
      </rPr>
      <t>,</t>
    </r>
    <r>
      <rPr>
        <i/>
        <sz val="11"/>
        <color theme="1"/>
        <rFont val="Arial"/>
        <family val="2"/>
        <scheme val="minor"/>
      </rPr>
      <t>date_range</t>
    </r>
    <r>
      <rPr>
        <sz val="11"/>
        <color theme="1"/>
        <rFont val="Arial"/>
        <family val="2"/>
        <scheme val="minor"/>
      </rPr>
      <t>,"&lt;=1/31/2017")-</t>
    </r>
    <r>
      <rPr>
        <b/>
        <sz val="11"/>
        <color theme="1"/>
        <rFont val="Arial"/>
        <family val="2"/>
        <scheme val="minor"/>
      </rPr>
      <t>SUMIF</t>
    </r>
    <r>
      <rPr>
        <sz val="11"/>
        <color theme="1"/>
        <rFont val="Arial"/>
        <family val="2"/>
        <scheme val="minor"/>
      </rPr>
      <t>(</t>
    </r>
    <r>
      <rPr>
        <i/>
        <sz val="11"/>
        <color theme="1"/>
        <rFont val="Arial"/>
        <family val="2"/>
        <scheme val="minor"/>
      </rPr>
      <t>sum_range</t>
    </r>
    <r>
      <rPr>
        <sz val="11"/>
        <color theme="1"/>
        <rFont val="Arial"/>
        <family val="2"/>
        <scheme val="minor"/>
      </rPr>
      <t>,</t>
    </r>
    <r>
      <rPr>
        <i/>
        <sz val="11"/>
        <color theme="1"/>
        <rFont val="Arial"/>
        <family val="2"/>
        <scheme val="minor"/>
      </rPr>
      <t>date_range</t>
    </r>
    <r>
      <rPr>
        <sz val="11"/>
        <color theme="1"/>
        <rFont val="Arial"/>
        <family val="2"/>
        <scheme val="minor"/>
      </rPr>
      <t>,"&lt;1/1/2017")</t>
    </r>
  </si>
  <si>
    <t>To sum values between (and including) two dates would be similar to the fourth example above. The following formula would sum values where  1/1/2017 &lt;= date &lt;= 1/31/2017.</t>
  </si>
  <si>
    <t>&lt;2</t>
  </si>
  <si>
    <t>&gt;3</t>
  </si>
  <si>
    <t>Criteria is a Text String  ("=student")</t>
  </si>
  <si>
    <t>Criteria is a Text String with Wildcard Characters  ("=?u*")</t>
  </si>
  <si>
    <t>Criteria is an Alphabetical Text Order Comparison  ("&lt;C")</t>
  </si>
  <si>
    <t>Criteria is Not Equal To  ("&lt;&gt;A")</t>
  </si>
  <si>
    <t>Criteria is a Non-Blank Cell ("&lt;&gt;")</t>
  </si>
  <si>
    <t>Criteria is Empty Cells or Blank Cells ("")</t>
  </si>
  <si>
    <t>Criteria is a Numeric Comparison  ("&gt;=50")</t>
  </si>
  <si>
    <t>Criteria includes a Cell Reference ("&lt;="&amp;A1)</t>
  </si>
  <si>
    <t>Criteria is In Another Cell (A1)</t>
  </si>
  <si>
    <r>
      <rPr>
        <i/>
        <sz val="11"/>
        <color theme="1"/>
        <rFont val="Arial"/>
        <family val="2"/>
        <scheme val="minor"/>
      </rPr>
      <t>CSE array formula</t>
    </r>
    <r>
      <rPr>
        <sz val="11"/>
        <color theme="1"/>
        <rFont val="Arial"/>
        <family val="2"/>
        <scheme val="minor"/>
      </rPr>
      <t>: =SUM(COUNTIF(range,</t>
    </r>
    <r>
      <rPr>
        <b/>
        <sz val="11"/>
        <color theme="6" tint="-0.499984740745262"/>
        <rFont val="Arial"/>
        <family val="2"/>
        <scheme val="minor"/>
      </rPr>
      <t>A1:A2</t>
    </r>
    <r>
      <rPr>
        <sz val="11"/>
        <color theme="1"/>
        <rFont val="Arial"/>
        <family val="2"/>
        <scheme val="minor"/>
      </rPr>
      <t>))</t>
    </r>
  </si>
  <si>
    <t>Sum of sales where Category does not contain "u"</t>
  </si>
  <si>
    <r>
      <t>=</t>
    </r>
    <r>
      <rPr>
        <b/>
        <sz val="11"/>
        <color theme="1"/>
        <rFont val="Arial"/>
        <family val="2"/>
        <scheme val="minor"/>
      </rPr>
      <t>SUMIF</t>
    </r>
    <r>
      <rPr>
        <sz val="11"/>
        <color theme="1"/>
        <rFont val="Arial"/>
        <family val="2"/>
        <scheme val="minor"/>
      </rPr>
      <t>(</t>
    </r>
    <r>
      <rPr>
        <i/>
        <sz val="11"/>
        <color theme="1"/>
        <rFont val="Arial"/>
        <family val="2"/>
        <scheme val="minor"/>
      </rPr>
      <t>category</t>
    </r>
    <r>
      <rPr>
        <sz val="11"/>
        <color theme="1"/>
        <rFont val="Arial"/>
        <family val="2"/>
        <scheme val="minor"/>
      </rPr>
      <t>,</t>
    </r>
    <r>
      <rPr>
        <b/>
        <sz val="11"/>
        <color theme="6" tint="-0.499984740745262"/>
        <rFont val="Arial"/>
        <family val="2"/>
        <scheme val="minor"/>
      </rPr>
      <t>"&lt;&gt;*u*"</t>
    </r>
    <r>
      <rPr>
        <sz val="11"/>
        <color theme="1"/>
        <rFont val="Arial"/>
        <family val="2"/>
        <scheme val="minor"/>
      </rPr>
      <t>,</t>
    </r>
    <r>
      <rPr>
        <i/>
        <sz val="11"/>
        <color theme="1"/>
        <rFont val="Arial"/>
        <family val="2"/>
        <scheme val="minor"/>
      </rPr>
      <t>sales</t>
    </r>
    <r>
      <rPr>
        <sz val="11"/>
        <color theme="1"/>
        <rFont val="Arial"/>
        <family val="2"/>
        <scheme val="minor"/>
      </rPr>
      <t>)</t>
    </r>
  </si>
  <si>
    <t>&lt;&gt;&lt;50</t>
  </si>
  <si>
    <t>MAX-IF Formula</t>
  </si>
  <si>
    <t>Maximum Price where Model is equal to A</t>
  </si>
  <si>
    <r>
      <rPr>
        <i/>
        <sz val="11"/>
        <rFont val="Arial"/>
        <family val="2"/>
        <scheme val="minor"/>
      </rPr>
      <t>array formula:</t>
    </r>
    <r>
      <rPr>
        <sz val="11"/>
        <rFont val="Arial"/>
        <family val="2"/>
        <scheme val="minor"/>
      </rPr>
      <t xml:space="preserve"> =</t>
    </r>
    <r>
      <rPr>
        <b/>
        <sz val="11"/>
        <rFont val="Arial"/>
        <family val="2"/>
        <scheme val="minor"/>
      </rPr>
      <t>MAX</t>
    </r>
    <r>
      <rPr>
        <sz val="11"/>
        <rFont val="Arial"/>
        <family val="2"/>
        <scheme val="minor"/>
      </rPr>
      <t>(</t>
    </r>
    <r>
      <rPr>
        <b/>
        <sz val="11"/>
        <rFont val="Arial"/>
        <family val="2"/>
        <scheme val="minor"/>
      </rPr>
      <t>IF</t>
    </r>
    <r>
      <rPr>
        <sz val="11"/>
        <rFont val="Arial"/>
        <family val="2"/>
        <scheme val="minor"/>
      </rPr>
      <t>(</t>
    </r>
    <r>
      <rPr>
        <i/>
        <sz val="11"/>
        <rFont val="Arial"/>
        <family val="2"/>
        <scheme val="minor"/>
      </rPr>
      <t>model_range</t>
    </r>
    <r>
      <rPr>
        <sz val="11"/>
        <rFont val="Arial"/>
        <family val="2"/>
        <scheme val="minor"/>
      </rPr>
      <t>="A",</t>
    </r>
    <r>
      <rPr>
        <i/>
        <sz val="11"/>
        <rFont val="Arial"/>
        <family val="2"/>
        <scheme val="minor"/>
      </rPr>
      <t>price</t>
    </r>
    <r>
      <rPr>
        <sz val="11"/>
        <rFont val="Arial"/>
        <family val="2"/>
        <scheme val="minor"/>
      </rPr>
      <t>))</t>
    </r>
    <r>
      <rPr>
        <i/>
        <sz val="11"/>
        <rFont val="Arial"/>
        <family val="2"/>
        <scheme val="minor"/>
      </rPr>
      <t/>
    </r>
  </si>
  <si>
    <t>(Press Ctrl+Shift+Enter after entering an array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</si>
</sst>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409]d\-mmm\-yyyy;@"/>
    <numFmt numFmtId="165" formatCode="&quot;$&quot;#,##0"/>
    <numFmt numFmtId="166" formatCode="m/d/yy;@"/>
    <numFmt numFmtId="167" formatCode="[$-409]d\-mmm\-yy;@"/>
  </numFmts>
  <fonts count="27" x14ac:knownFonts="1">
    <font>
      <sz val="11"/>
      <color theme="1"/>
      <name val="Arial"/>
      <family val="2"/>
      <scheme val="minor"/>
    </font>
    <font>
      <sz val="11"/>
      <color theme="1"/>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8"/>
      <color theme="0"/>
      <name val="Arial"/>
      <family val="1"/>
      <scheme val="major"/>
    </font>
    <font>
      <sz val="11"/>
      <color theme="1" tint="0.499984740745262"/>
      <name val="Arial"/>
      <family val="2"/>
      <scheme val="minor"/>
    </font>
    <font>
      <b/>
      <sz val="12"/>
      <color theme="0"/>
      <name val="Arial"/>
      <family val="2"/>
      <scheme val="minor"/>
    </font>
    <font>
      <sz val="18"/>
      <color theme="3"/>
      <name val="Arial"/>
      <family val="2"/>
      <scheme val="minor"/>
    </font>
    <font>
      <i/>
      <sz val="11"/>
      <color theme="1"/>
      <name val="Arial"/>
      <family val="2"/>
      <scheme val="minor"/>
    </font>
    <font>
      <b/>
      <sz val="9"/>
      <color theme="1" tint="0.34998626667073579"/>
      <name val="Arial"/>
      <family val="2"/>
      <scheme val="minor"/>
    </font>
    <font>
      <sz val="10"/>
      <name val="Arial"/>
      <family val="2"/>
    </font>
    <font>
      <sz val="16"/>
      <color theme="3"/>
      <name val="Arial"/>
      <family val="2"/>
      <scheme val="minor"/>
    </font>
    <font>
      <b/>
      <sz val="9"/>
      <color theme="0"/>
      <name val="Arial"/>
      <family val="2"/>
      <scheme val="minor"/>
    </font>
    <font>
      <sz val="11"/>
      <color theme="10"/>
      <name val="Arial"/>
      <family val="2"/>
      <scheme val="minor"/>
    </font>
    <font>
      <b/>
      <sz val="11"/>
      <color theme="10"/>
      <name val="Arial"/>
      <family val="2"/>
      <scheme val="minor"/>
    </font>
    <font>
      <b/>
      <sz val="11"/>
      <color theme="3"/>
      <name val="Arial"/>
      <family val="2"/>
      <scheme val="minor"/>
    </font>
    <font>
      <b/>
      <sz val="11"/>
      <color theme="6" tint="-0.499984740745262"/>
      <name val="Arial"/>
      <family val="2"/>
      <scheme val="minor"/>
    </font>
    <font>
      <b/>
      <sz val="11"/>
      <name val="Arial"/>
      <family val="2"/>
      <scheme val="minor"/>
    </font>
    <font>
      <b/>
      <sz val="11"/>
      <color rgb="FFFF0000"/>
      <name val="Arial"/>
      <family val="2"/>
      <scheme val="minor"/>
    </font>
    <font>
      <i/>
      <sz val="11"/>
      <name val="Arial"/>
      <family val="2"/>
      <scheme val="minor"/>
    </font>
    <font>
      <b/>
      <i/>
      <sz val="11"/>
      <color theme="6" tint="-0.499984740745262"/>
      <name val="Arial"/>
      <family val="2"/>
      <scheme val="minor"/>
    </font>
    <font>
      <sz val="11"/>
      <name val="Arial"/>
      <family val="2"/>
      <scheme val="minor"/>
    </font>
    <font>
      <sz val="10"/>
      <color theme="1"/>
      <name val="Arial"/>
      <family val="2"/>
      <scheme val="minor"/>
    </font>
    <font>
      <b/>
      <sz val="18"/>
      <color theme="3"/>
      <name val="Arial"/>
      <family val="2"/>
      <scheme val="minor"/>
    </font>
    <font>
      <sz val="11"/>
      <color theme="4"/>
      <name val="Arial"/>
      <family val="2"/>
      <scheme val="minor"/>
    </font>
    <font>
      <b/>
      <sz val="11"/>
      <color theme="4" tint="-0.249977111117893"/>
      <name val="Arial"/>
      <family val="2"/>
      <scheme val="minor"/>
    </font>
  </fonts>
  <fills count="10">
    <fill>
      <patternFill patternType="none"/>
    </fill>
    <fill>
      <patternFill patternType="gray125"/>
    </fill>
    <fill>
      <patternFill patternType="solid">
        <fgColor theme="4" tint="0.39997558519241921"/>
        <bgColor indexed="65"/>
      </patternFill>
    </fill>
    <fill>
      <patternFill patternType="solid">
        <fgColor theme="4" tint="-0.249977111117893"/>
        <bgColor indexed="64"/>
      </patternFill>
    </fill>
    <fill>
      <patternFill patternType="solid">
        <fgColor theme="4" tint="-0.24994659260841701"/>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
      <patternFill patternType="solid">
        <fgColor theme="6" tint="-0.499984740745262"/>
        <bgColor indexed="64"/>
      </patternFill>
    </fill>
  </fills>
  <borders count="16">
    <border>
      <left/>
      <right/>
      <top/>
      <bottom/>
      <diagonal/>
    </border>
    <border>
      <left/>
      <right/>
      <top/>
      <bottom style="thin">
        <color theme="4" tint="-0.24994659260841701"/>
      </bottom>
      <diagonal/>
    </border>
    <border>
      <left/>
      <right style="thin">
        <color theme="4"/>
      </right>
      <top style="thin">
        <color theme="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6" tint="-0.499984740745262"/>
      </left>
      <right style="thin">
        <color theme="6" tint="-0.499984740745262"/>
      </right>
      <top style="thin">
        <color theme="6" tint="-0.499984740745262"/>
      </top>
      <bottom style="thin">
        <color theme="0" tint="-0.24994659260841701"/>
      </bottom>
      <diagonal/>
    </border>
    <border>
      <left style="thin">
        <color theme="4"/>
      </left>
      <right/>
      <top style="thin">
        <color theme="4"/>
      </top>
      <bottom style="thin">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4">
    <xf numFmtId="0" fontId="0" fillId="0" borderId="0"/>
    <xf numFmtId="0" fontId="8" fillId="0" borderId="1" applyNumberFormat="0" applyFill="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3" borderId="0">
      <alignment horizontal="left" vertical="center" indent="1"/>
    </xf>
    <xf numFmtId="0" fontId="7" fillId="4" borderId="0">
      <alignment vertical="center"/>
    </xf>
    <xf numFmtId="0" fontId="1" fillId="0" borderId="6" applyNumberFormat="0" applyFont="0" applyFill="0" applyAlignment="0" applyProtection="0"/>
    <xf numFmtId="0" fontId="10" fillId="7" borderId="0">
      <alignment horizontal="center" vertical="center" shrinkToFit="1"/>
    </xf>
    <xf numFmtId="0" fontId="12" fillId="0" borderId="0" applyNumberFormat="0" applyFill="0" applyAlignment="0" applyProtection="0"/>
    <xf numFmtId="0" fontId="13" fillId="8" borderId="0">
      <alignment horizontal="center" vertical="center" shrinkToFit="1"/>
    </xf>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99">
    <xf numFmtId="0" fontId="0" fillId="0" borderId="0" xfId="0"/>
    <xf numFmtId="0" fontId="5" fillId="3" borderId="0" xfId="4">
      <alignment horizontal="left" vertical="center" indent="1"/>
    </xf>
    <xf numFmtId="0" fontId="5" fillId="3" borderId="0" xfId="4" applyAlignment="1">
      <alignment horizontal="left" vertical="center"/>
    </xf>
    <xf numFmtId="0" fontId="4" fillId="0" borderId="0" xfId="3"/>
    <xf numFmtId="0" fontId="6" fillId="0" borderId="0" xfId="0" applyFont="1" applyAlignment="1">
      <alignment horizontal="right"/>
    </xf>
    <xf numFmtId="0" fontId="0" fillId="0" borderId="0" xfId="0" applyBorder="1"/>
    <xf numFmtId="0" fontId="0" fillId="0" borderId="0" xfId="0" applyAlignment="1">
      <alignment horizontal="left" vertical="top" wrapText="1"/>
    </xf>
    <xf numFmtId="0" fontId="7" fillId="4" borderId="0" xfId="5">
      <alignment vertical="center"/>
    </xf>
    <xf numFmtId="0" fontId="0" fillId="0" borderId="0" xfId="0" applyAlignment="1">
      <alignment vertical="center"/>
    </xf>
    <xf numFmtId="0" fontId="0" fillId="0" borderId="0" xfId="0" applyAlignment="1">
      <alignment horizontal="left" vertical="center" wrapText="1"/>
    </xf>
    <xf numFmtId="0" fontId="8" fillId="0" borderId="1" xfId="1" applyAlignment="1">
      <alignment vertical="center"/>
    </xf>
    <xf numFmtId="0" fontId="0" fillId="0" borderId="0" xfId="0" applyAlignment="1">
      <alignment horizontal="right" vertical="center"/>
    </xf>
    <xf numFmtId="0" fontId="3" fillId="5" borderId="2" xfId="2" applyFont="1" applyFill="1" applyBorder="1" applyAlignment="1">
      <alignment horizontal="center" vertical="center"/>
    </xf>
    <xf numFmtId="0" fontId="0" fillId="6" borderId="3" xfId="0" quotePrefix="1" applyFill="1" applyBorder="1" applyAlignment="1">
      <alignment horizontal="left" vertical="center" indent="1"/>
    </xf>
    <xf numFmtId="0" fontId="0" fillId="6" borderId="4" xfId="0" applyFill="1" applyBorder="1" applyAlignment="1">
      <alignment vertical="center"/>
    </xf>
    <xf numFmtId="0" fontId="0" fillId="6" borderId="5" xfId="0" applyFill="1" applyBorder="1" applyAlignment="1">
      <alignment vertical="center"/>
    </xf>
    <xf numFmtId="0" fontId="0" fillId="0" borderId="6" xfId="6" quotePrefix="1" applyNumberFormat="1" applyFont="1" applyFill="1" applyAlignment="1">
      <alignment horizontal="center" vertical="center"/>
    </xf>
    <xf numFmtId="164" fontId="0" fillId="0" borderId="6" xfId="6" applyNumberFormat="1" applyFont="1" applyFill="1" applyAlignment="1">
      <alignment horizontal="center" vertical="center"/>
    </xf>
    <xf numFmtId="0" fontId="0" fillId="0" borderId="0" xfId="0" quotePrefix="1" applyAlignment="1">
      <alignment vertical="center"/>
    </xf>
    <xf numFmtId="0" fontId="10" fillId="7" borderId="0" xfId="7" applyAlignment="1">
      <alignment horizontal="center" vertical="center" shrinkToFit="1"/>
    </xf>
    <xf numFmtId="0" fontId="4" fillId="0" borderId="0" xfId="3" applyAlignment="1">
      <alignment horizontal="left" vertical="center" indent="1"/>
    </xf>
    <xf numFmtId="0" fontId="0" fillId="0" borderId="0" xfId="0" applyAlignment="1">
      <alignment vertical="top" wrapText="1"/>
    </xf>
    <xf numFmtId="0" fontId="8" fillId="0" borderId="1" xfId="1" applyFont="1" applyAlignment="1">
      <alignment vertical="center"/>
    </xf>
    <xf numFmtId="0" fontId="0" fillId="7" borderId="6" xfId="11" applyNumberFormat="1" applyFont="1" applyFill="1" applyBorder="1" applyAlignment="1">
      <alignment horizontal="center" vertical="center"/>
    </xf>
    <xf numFmtId="0" fontId="14" fillId="0" borderId="0" xfId="3" applyFont="1" applyAlignment="1">
      <alignment horizontal="left" vertical="center" indent="1"/>
    </xf>
    <xf numFmtId="0" fontId="11" fillId="0" borderId="0" xfId="0" applyFont="1" applyAlignment="1">
      <alignment horizontal="center"/>
    </xf>
    <xf numFmtId="0" fontId="0" fillId="0" borderId="0" xfId="0" applyAlignment="1">
      <alignment horizontal="center"/>
    </xf>
    <xf numFmtId="15" fontId="11" fillId="0" borderId="0" xfId="0" applyNumberFormat="1" applyFont="1"/>
    <xf numFmtId="15" fontId="0" fillId="0" borderId="0" xfId="0" applyNumberFormat="1"/>
    <xf numFmtId="0" fontId="3" fillId="9" borderId="13" xfId="2" applyFont="1" applyFill="1" applyBorder="1" applyAlignment="1">
      <alignment horizontal="center" vertical="center"/>
    </xf>
    <xf numFmtId="0" fontId="13" fillId="5" borderId="14" xfId="2" applyFont="1" applyFill="1" applyBorder="1" applyAlignment="1">
      <alignment horizontal="center" vertical="center"/>
    </xf>
    <xf numFmtId="0" fontId="0" fillId="0" borderId="0" xfId="0" applyAlignment="1">
      <alignment horizontal="left" vertical="top" wrapText="1"/>
    </xf>
    <xf numFmtId="0" fontId="0" fillId="0" borderId="15" xfId="0" applyNumberFormat="1" applyBorder="1" applyAlignment="1">
      <alignment horizontal="center"/>
    </xf>
    <xf numFmtId="165" fontId="0" fillId="0" borderId="15" xfId="0" applyNumberFormat="1" applyBorder="1" applyAlignment="1">
      <alignment horizontal="center"/>
    </xf>
    <xf numFmtId="0" fontId="17" fillId="0" borderId="0" xfId="0" applyFont="1" applyAlignment="1">
      <alignment vertical="center"/>
    </xf>
    <xf numFmtId="44" fontId="0" fillId="7" borderId="6" xfId="10" applyFont="1" applyFill="1" applyBorder="1" applyAlignment="1">
      <alignment horizontal="center" vertical="center"/>
    </xf>
    <xf numFmtId="0" fontId="12" fillId="0" borderId="0" xfId="8" applyAlignment="1">
      <alignment vertical="center"/>
    </xf>
    <xf numFmtId="0" fontId="16" fillId="0" borderId="0" xfId="13" applyAlignment="1">
      <alignment vertical="center"/>
    </xf>
    <xf numFmtId="0" fontId="0" fillId="7" borderId="6" xfId="10" applyNumberFormat="1" applyFont="1" applyFill="1" applyBorder="1" applyAlignment="1">
      <alignment horizontal="center" vertical="center"/>
    </xf>
    <xf numFmtId="0" fontId="0" fillId="0" borderId="0" xfId="0" applyBorder="1" applyAlignment="1">
      <alignment vertical="center"/>
    </xf>
    <xf numFmtId="0" fontId="2" fillId="0" borderId="0" xfId="0" applyFont="1" applyAlignment="1">
      <alignment horizontal="left" vertical="center"/>
    </xf>
    <xf numFmtId="0" fontId="4" fillId="0" borderId="0" xfId="3" applyAlignment="1">
      <alignment horizontal="left" vertical="top" indent="1"/>
    </xf>
    <xf numFmtId="0" fontId="10" fillId="7" borderId="0" xfId="7">
      <alignment horizontal="center" vertical="center" shrinkToFit="1"/>
    </xf>
    <xf numFmtId="165" fontId="0" fillId="0" borderId="0" xfId="0" applyNumberFormat="1" applyAlignment="1">
      <alignment vertical="center"/>
    </xf>
    <xf numFmtId="0" fontId="0" fillId="7" borderId="15" xfId="0" applyNumberFormat="1" applyFill="1" applyBorder="1" applyAlignment="1">
      <alignment horizontal="center"/>
    </xf>
    <xf numFmtId="0" fontId="0" fillId="0" borderId="0" xfId="0" applyAlignment="1">
      <alignment vertical="top"/>
    </xf>
    <xf numFmtId="0" fontId="0" fillId="0" borderId="0" xfId="0" applyNumberFormat="1" applyBorder="1" applyAlignment="1">
      <alignment horizontal="center"/>
    </xf>
    <xf numFmtId="0" fontId="0" fillId="0" borderId="15" xfId="0" applyNumberFormat="1" applyBorder="1" applyAlignment="1">
      <alignment horizontal="center" vertical="center"/>
    </xf>
    <xf numFmtId="0" fontId="2" fillId="0" borderId="0" xfId="0" applyFont="1" applyAlignment="1">
      <alignment horizontal="center"/>
    </xf>
    <xf numFmtId="0" fontId="22" fillId="6" borderId="3" xfId="0" quotePrefix="1" applyFont="1" applyFill="1" applyBorder="1" applyAlignment="1">
      <alignment horizontal="left" vertical="center" indent="1"/>
    </xf>
    <xf numFmtId="0" fontId="0" fillId="6" borderId="4" xfId="0" quotePrefix="1" applyFill="1" applyBorder="1" applyAlignment="1">
      <alignment vertical="center"/>
    </xf>
    <xf numFmtId="0" fontId="0" fillId="6" borderId="5" xfId="0" quotePrefix="1" applyFill="1" applyBorder="1" applyAlignment="1">
      <alignment vertical="center"/>
    </xf>
    <xf numFmtId="0" fontId="22" fillId="6" borderId="4" xfId="0" quotePrefix="1" applyFont="1" applyFill="1" applyBorder="1" applyAlignment="1">
      <alignment vertical="center"/>
    </xf>
    <xf numFmtId="0" fontId="22" fillId="6" borderId="5" xfId="0" quotePrefix="1" applyFont="1" applyFill="1" applyBorder="1" applyAlignment="1">
      <alignment vertical="center"/>
    </xf>
    <xf numFmtId="14" fontId="0" fillId="0" borderId="15" xfId="0" applyNumberFormat="1" applyBorder="1" applyAlignment="1">
      <alignment horizontal="center" vertical="center"/>
    </xf>
    <xf numFmtId="0" fontId="0" fillId="0" borderId="15" xfId="0" applyNumberFormat="1" applyBorder="1" applyAlignment="1">
      <alignment horizontal="left" vertical="center" indent="1"/>
    </xf>
    <xf numFmtId="0" fontId="3" fillId="9" borderId="13" xfId="2" applyFont="1" applyFill="1" applyBorder="1" applyAlignment="1">
      <alignment horizontal="center" vertical="center" wrapText="1"/>
    </xf>
    <xf numFmtId="43" fontId="0" fillId="0" borderId="15" xfId="12" applyFont="1" applyBorder="1" applyAlignment="1">
      <alignment horizontal="right" vertical="center"/>
    </xf>
    <xf numFmtId="0" fontId="23" fillId="0" borderId="15" xfId="0" applyNumberFormat="1" applyFont="1" applyBorder="1" applyAlignment="1">
      <alignment horizontal="left" vertical="center"/>
    </xf>
    <xf numFmtId="0" fontId="17"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right" vertical="center" indent="1"/>
    </xf>
    <xf numFmtId="14" fontId="0" fillId="0" borderId="0" xfId="0" applyNumberFormat="1" applyAlignment="1">
      <alignment vertical="center"/>
    </xf>
    <xf numFmtId="0" fontId="2" fillId="0" borderId="0" xfId="0" applyFont="1" applyAlignment="1">
      <alignment vertical="center"/>
    </xf>
    <xf numFmtId="43" fontId="0" fillId="7" borderId="6" xfId="12" applyFont="1" applyFill="1" applyBorder="1" applyAlignment="1">
      <alignment horizontal="center" vertical="center"/>
    </xf>
    <xf numFmtId="0" fontId="3" fillId="5" borderId="0" xfId="2" applyFont="1" applyFill="1" applyBorder="1" applyAlignment="1">
      <alignment horizontal="left" vertical="center" indent="1"/>
    </xf>
    <xf numFmtId="0" fontId="3" fillId="5" borderId="0" xfId="2" applyFont="1" applyFill="1" applyBorder="1" applyAlignment="1">
      <alignment horizontal="center" vertical="center"/>
    </xf>
    <xf numFmtId="0" fontId="0" fillId="0" borderId="6" xfId="0" applyBorder="1" applyAlignment="1">
      <alignment horizontal="left" vertical="center" indent="1"/>
    </xf>
    <xf numFmtId="0" fontId="17" fillId="0" borderId="0" xfId="0" applyFont="1" applyBorder="1" applyAlignment="1">
      <alignment vertical="center"/>
    </xf>
    <xf numFmtId="0" fontId="11" fillId="0" borderId="0" xfId="0" applyFont="1" applyBorder="1" applyAlignment="1">
      <alignment horizontal="center"/>
    </xf>
    <xf numFmtId="0" fontId="0" fillId="0" borderId="0" xfId="0" applyBorder="1" applyAlignment="1">
      <alignment horizontal="center"/>
    </xf>
    <xf numFmtId="0" fontId="25" fillId="0" borderId="0" xfId="0" applyFont="1" applyAlignment="1">
      <alignment vertical="center"/>
    </xf>
    <xf numFmtId="0" fontId="0" fillId="6" borderId="3" xfId="0" quotePrefix="1" applyFill="1" applyBorder="1" applyAlignment="1">
      <alignment horizontal="left" vertical="center"/>
    </xf>
    <xf numFmtId="43" fontId="0" fillId="0" borderId="0" xfId="0" applyNumberFormat="1"/>
    <xf numFmtId="0" fontId="0" fillId="0" borderId="15" xfId="0" applyNumberFormat="1" applyFont="1" applyBorder="1" applyAlignment="1">
      <alignment horizontal="left" vertical="center"/>
    </xf>
    <xf numFmtId="0" fontId="0" fillId="0" borderId="15" xfId="0" applyNumberFormat="1" applyBorder="1" applyAlignment="1">
      <alignment horizontal="left" vertical="center"/>
    </xf>
    <xf numFmtId="0" fontId="26" fillId="0" borderId="0" xfId="0" applyFont="1" applyAlignment="1">
      <alignment vertical="center"/>
    </xf>
    <xf numFmtId="166" fontId="0" fillId="0" borderId="15" xfId="0" applyNumberFormat="1" applyBorder="1" applyAlignment="1">
      <alignment horizontal="center" vertical="center"/>
    </xf>
    <xf numFmtId="0" fontId="0" fillId="0" borderId="0" xfId="0" applyAlignment="1">
      <alignment horizontal="left" vertical="top" wrapText="1"/>
    </xf>
    <xf numFmtId="14" fontId="0" fillId="0" borderId="6" xfId="6" quotePrefix="1" applyNumberFormat="1" applyFont="1" applyFill="1" applyAlignment="1">
      <alignment horizontal="center" vertical="center"/>
    </xf>
    <xf numFmtId="14" fontId="0" fillId="0" borderId="6" xfId="6" applyNumberFormat="1" applyFont="1" applyFill="1" applyAlignment="1">
      <alignment horizontal="center" vertical="center"/>
    </xf>
    <xf numFmtId="167" fontId="0" fillId="0" borderId="6" xfId="6" applyNumberFormat="1" applyFont="1" applyFill="1" applyAlignment="1">
      <alignment horizontal="center" vertical="center"/>
    </xf>
    <xf numFmtId="1" fontId="0" fillId="0" borderId="0" xfId="0" applyNumberFormat="1" applyAlignment="1">
      <alignment vertical="center"/>
    </xf>
    <xf numFmtId="0" fontId="0" fillId="6" borderId="3" xfId="0" quotePrefix="1" applyFont="1" applyFill="1" applyBorder="1" applyAlignment="1">
      <alignment horizontal="left" vertical="center" indent="1"/>
    </xf>
    <xf numFmtId="0" fontId="9"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top" wrapText="1" indent="1"/>
    </xf>
    <xf numFmtId="0" fontId="0" fillId="6" borderId="8" xfId="0" quotePrefix="1" applyFont="1" applyFill="1" applyBorder="1" applyAlignment="1">
      <alignment horizontal="left" vertical="center" wrapText="1" indent="1"/>
    </xf>
    <xf numFmtId="0" fontId="0" fillId="6" borderId="7" xfId="0" quotePrefix="1" applyFont="1" applyFill="1" applyBorder="1" applyAlignment="1">
      <alignment horizontal="left" vertical="center" wrapText="1" indent="1"/>
    </xf>
    <xf numFmtId="0" fontId="0" fillId="6" borderId="9" xfId="0" quotePrefix="1" applyFont="1" applyFill="1" applyBorder="1" applyAlignment="1">
      <alignment horizontal="left" vertical="center" wrapText="1" indent="1"/>
    </xf>
    <xf numFmtId="0" fontId="0" fillId="6" borderId="10" xfId="0" quotePrefix="1" applyFont="1" applyFill="1" applyBorder="1" applyAlignment="1">
      <alignment horizontal="left" vertical="center" wrapText="1" indent="1"/>
    </xf>
    <xf numFmtId="0" fontId="0" fillId="6" borderId="11" xfId="0" quotePrefix="1" applyFont="1" applyFill="1" applyBorder="1" applyAlignment="1">
      <alignment horizontal="left" vertical="center" wrapText="1" indent="1"/>
    </xf>
    <xf numFmtId="0" fontId="0" fillId="6" borderId="12" xfId="0" quotePrefix="1" applyFont="1" applyFill="1" applyBorder="1" applyAlignment="1">
      <alignment horizontal="left" vertical="center" wrapText="1" indent="1"/>
    </xf>
    <xf numFmtId="4" fontId="0" fillId="6" borderId="8" xfId="0" quotePrefix="1" applyNumberFormat="1" applyFill="1" applyBorder="1" applyAlignment="1">
      <alignment horizontal="left" vertical="center" wrapText="1" indent="1"/>
    </xf>
    <xf numFmtId="4" fontId="0" fillId="6" borderId="7" xfId="0" quotePrefix="1" applyNumberFormat="1" applyFill="1" applyBorder="1" applyAlignment="1">
      <alignment horizontal="left" vertical="center" wrapText="1" indent="1"/>
    </xf>
    <xf numFmtId="4" fontId="0" fillId="6" borderId="9" xfId="0" quotePrefix="1" applyNumberFormat="1" applyFill="1" applyBorder="1" applyAlignment="1">
      <alignment horizontal="left" vertical="center" wrapText="1" indent="1"/>
    </xf>
    <xf numFmtId="4" fontId="0" fillId="6" borderId="10" xfId="0" quotePrefix="1" applyNumberFormat="1" applyFill="1" applyBorder="1" applyAlignment="1">
      <alignment horizontal="left" vertical="center" wrapText="1" indent="1"/>
    </xf>
    <xf numFmtId="4" fontId="0" fillId="6" borderId="11" xfId="0" quotePrefix="1" applyNumberFormat="1" applyFill="1" applyBorder="1" applyAlignment="1">
      <alignment horizontal="left" vertical="center" wrapText="1" indent="1"/>
    </xf>
    <xf numFmtId="4" fontId="0" fillId="6" borderId="12" xfId="0" quotePrefix="1" applyNumberFormat="1" applyFill="1" applyBorder="1" applyAlignment="1">
      <alignment horizontal="left" vertical="center" wrapText="1" indent="1"/>
    </xf>
  </cellXfs>
  <cellStyles count="14">
    <cellStyle name="60% - Accent1" xfId="2" builtinId="32"/>
    <cellStyle name="Comma" xfId="12" builtinId="3"/>
    <cellStyle name="Currency" xfId="10" builtinId="4"/>
    <cellStyle name="Heading 2" xfId="1" builtinId="17" customBuiltin="1"/>
    <cellStyle name="Heading 3" xfId="8" builtinId="18" customBuiltin="1"/>
    <cellStyle name="Heading 4" xfId="13" builtinId="19"/>
    <cellStyle name="Hyperlink" xfId="3" builtinId="8"/>
    <cellStyle name="Normal" xfId="0" builtinId="0"/>
    <cellStyle name="Percent" xfId="11" builtinId="5"/>
    <cellStyle name="v42_caution_note" xfId="9"/>
    <cellStyle name="v42_H_Practice" xfId="5"/>
    <cellStyle name="v42_input" xfId="6"/>
    <cellStyle name="v42_refnote" xfId="7"/>
    <cellStyle name="v42_Titl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114300</xdr:rowOff>
    </xdr:from>
    <xdr:to>
      <xdr:col>1</xdr:col>
      <xdr:colOff>419100</xdr:colOff>
      <xdr:row>8</xdr:row>
      <xdr:rowOff>114300</xdr:rowOff>
    </xdr:to>
    <xdr:pic>
      <xdr:nvPicPr>
        <xdr:cNvPr id="3" name="Picture 2">
          <a:extLst>
            <a:ext uri="{FF2B5EF4-FFF2-40B4-BE49-F238E27FC236}">
              <a16:creationId xmlns:a16="http://schemas.microsoft.com/office/drawing/2014/main" id="{5117491E-1971-49EA-B4CB-2F8CD008E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181225"/>
          <a:ext cx="419100" cy="495300"/>
        </a:xfrm>
        <a:prstGeom prst="rect">
          <a:avLst/>
        </a:prstGeom>
        <a:solidFill>
          <a:schemeClr val="bg1"/>
        </a:solidFill>
        <a:ln w="28575">
          <a:solidFill>
            <a:schemeClr val="bg1"/>
          </a:solidFill>
        </a:ln>
      </xdr:spPr>
    </xdr:pic>
    <xdr:clientData/>
  </xdr:twoCellAnchor>
  <xdr:twoCellAnchor editAs="oneCell">
    <xdr:from>
      <xdr:col>1</xdr:col>
      <xdr:colOff>0</xdr:colOff>
      <xdr:row>357</xdr:row>
      <xdr:rowOff>104775</xdr:rowOff>
    </xdr:from>
    <xdr:to>
      <xdr:col>1</xdr:col>
      <xdr:colOff>440055</xdr:colOff>
      <xdr:row>359</xdr:row>
      <xdr:rowOff>129063</xdr:rowOff>
    </xdr:to>
    <xdr:pic>
      <xdr:nvPicPr>
        <xdr:cNvPr id="4" name="Picture 3">
          <a:extLst>
            <a:ext uri="{FF2B5EF4-FFF2-40B4-BE49-F238E27FC236}">
              <a16:creationId xmlns:a16="http://schemas.microsoft.com/office/drawing/2014/main" id="{DE7EF345-B6E7-424F-994C-8C2373261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11620500"/>
          <a:ext cx="440055" cy="519588"/>
        </a:xfrm>
        <a:prstGeom prst="rect">
          <a:avLst/>
        </a:prstGeom>
        <a:solidFill>
          <a:schemeClr val="bg1"/>
        </a:solidFill>
        <a:ln w="28575">
          <a:solidFill>
            <a:schemeClr val="bg1"/>
          </a:solidFill>
        </a:ln>
      </xdr:spPr>
    </xdr:pic>
    <xdr:clientData/>
  </xdr:twoCellAnchor>
  <xdr:twoCellAnchor editAs="oneCell">
    <xdr:from>
      <xdr:col>8</xdr:col>
      <xdr:colOff>142875</xdr:colOff>
      <xdr:row>0</xdr:row>
      <xdr:rowOff>0</xdr:rowOff>
    </xdr:from>
    <xdr:to>
      <xdr:col>9</xdr:col>
      <xdr:colOff>914400</xdr:colOff>
      <xdr:row>0</xdr:row>
      <xdr:rowOff>433388</xdr:rowOff>
    </xdr:to>
    <xdr:pic>
      <xdr:nvPicPr>
        <xdr:cNvPr id="6" name="Picture 5">
          <a:extLst>
            <a:ext uri="{FF2B5EF4-FFF2-40B4-BE49-F238E27FC236}">
              <a16:creationId xmlns:a16="http://schemas.microsoft.com/office/drawing/2014/main" id="{132BA93A-32B7-4542-B96B-0324F9616E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58025" y="0"/>
          <a:ext cx="1733550" cy="433388"/>
        </a:xfrm>
        <a:prstGeom prst="rect">
          <a:avLst/>
        </a:prstGeom>
      </xdr:spPr>
    </xdr:pic>
    <xdr:clientData/>
  </xdr:twoCellAnchor>
  <xdr:twoCellAnchor editAs="oneCell">
    <xdr:from>
      <xdr:col>1</xdr:col>
      <xdr:colOff>352425</xdr:colOff>
      <xdr:row>343</xdr:row>
      <xdr:rowOff>180975</xdr:rowOff>
    </xdr:from>
    <xdr:to>
      <xdr:col>7</xdr:col>
      <xdr:colOff>685800</xdr:colOff>
      <xdr:row>354</xdr:row>
      <xdr:rowOff>61216</xdr:rowOff>
    </xdr:to>
    <xdr:pic>
      <xdr:nvPicPr>
        <xdr:cNvPr id="2" name="Picture 1">
          <a:extLst>
            <a:ext uri="{FF2B5EF4-FFF2-40B4-BE49-F238E27FC236}">
              <a16:creationId xmlns:a16="http://schemas.microsoft.com/office/drawing/2014/main" id="{9586A2F4-C69C-47DF-91C7-AF9E35B7987F}"/>
            </a:ext>
          </a:extLst>
        </xdr:cNvPr>
        <xdr:cNvPicPr>
          <a:picLocks noChangeAspect="1"/>
        </xdr:cNvPicPr>
      </xdr:nvPicPr>
      <xdr:blipFill>
        <a:blip xmlns:r="http://schemas.openxmlformats.org/officeDocument/2006/relationships" r:embed="rId4"/>
        <a:stretch>
          <a:fillRect/>
        </a:stretch>
      </xdr:blipFill>
      <xdr:spPr>
        <a:xfrm>
          <a:off x="714375" y="65941575"/>
          <a:ext cx="6057900" cy="2394841"/>
        </a:xfrm>
        <a:prstGeom prst="rect">
          <a:avLst/>
        </a:prstGeom>
      </xdr:spPr>
    </xdr:pic>
    <xdr:clientData/>
  </xdr:twoCellAnchor>
</xdr:wsDr>
</file>

<file path=xl/theme/theme1.xml><?xml version="1.0" encoding="utf-8"?>
<a:theme xmlns:a="http://schemas.openxmlformats.org/drawingml/2006/main" name="Office Theme">
  <a:themeElements>
    <a:clrScheme name="Vertex42 - PersonalPlanner">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xceljet.net/formula/sumifs-with-multiple-criteria-and-or-logic" TargetMode="External"/><Relationship Id="rId13" Type="http://schemas.openxmlformats.org/officeDocument/2006/relationships/drawing" Target="../drawings/drawing1.xml"/><Relationship Id="rId3" Type="http://schemas.openxmlformats.org/officeDocument/2006/relationships/hyperlink" Target="https://support.office.com/en-us/article/SUMIFS-function-C9E748F5-7EA7-455D-9406-611CEBCE642B" TargetMode="External"/><Relationship Id="rId7" Type="http://schemas.openxmlformats.org/officeDocument/2006/relationships/hyperlink" Target="https://excel.uservoice.com/forums/304921-excel-for-windows-desktop-application/suggestions/9095062-give-us-a-proper-null-worksheet-function" TargetMode="External"/><Relationship Id="rId12" Type="http://schemas.openxmlformats.org/officeDocument/2006/relationships/printerSettings" Target="../printerSettings/printerSettings1.bin"/><Relationship Id="rId2" Type="http://schemas.openxmlformats.org/officeDocument/2006/relationships/hyperlink" Target="https://www.vertex42.com/ExcelTemplates/excel-checkbook.html" TargetMode="External"/><Relationship Id="rId1" Type="http://schemas.openxmlformats.org/officeDocument/2006/relationships/hyperlink" Target="https://www.vertex42.com/blog/excel-formulas/sumif-and-countif-in-excel.html" TargetMode="External"/><Relationship Id="rId6" Type="http://schemas.openxmlformats.org/officeDocument/2006/relationships/hyperlink" Target="https://support.office.com/en-us/article/COUNTIF-function-e0de10c6-f885-4e71-abb4-1f464816df34" TargetMode="External"/><Relationship Id="rId11" Type="http://schemas.openxmlformats.org/officeDocument/2006/relationships/hyperlink" Target="https://www.vertex42.com/ExcelTemplates/weekly-budget.html" TargetMode="External"/><Relationship Id="rId5" Type="http://schemas.openxmlformats.org/officeDocument/2006/relationships/hyperlink" Target="https://support.office.com/en-us/article/SUMIF-function-169b8c99-c05c-4483-a712-1697a653039b" TargetMode="External"/><Relationship Id="rId10" Type="http://schemas.openxmlformats.org/officeDocument/2006/relationships/hyperlink" Target="https://www.vertex42.com/ExcelTemplates/money-management-template.html" TargetMode="External"/><Relationship Id="rId4" Type="http://schemas.openxmlformats.org/officeDocument/2006/relationships/hyperlink" Target="https://support.office.com/en-us/article/COUNTIFS-function-dda3dc6e-f74e-4aee-88bc-aa8c2a866842" TargetMode="External"/><Relationship Id="rId9" Type="http://schemas.openxmlformats.org/officeDocument/2006/relationships/hyperlink" Target="https://www.vertex42.com/ExcelTemplates/account-regist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1"/>
  <sheetViews>
    <sheetView showGridLines="0" tabSelected="1" workbookViewId="0">
      <selection activeCell="A2" sqref="A2"/>
    </sheetView>
  </sheetViews>
  <sheetFormatPr defaultRowHeight="14.25" x14ac:dyDescent="0.2"/>
  <cols>
    <col min="1" max="1" width="4.75" customWidth="1"/>
    <col min="2" max="5" width="12.625" customWidth="1"/>
    <col min="6" max="6" width="12" customWidth="1"/>
    <col min="7" max="10" width="12.625" customWidth="1"/>
  </cols>
  <sheetData>
    <row r="1" spans="1:11" ht="36.950000000000003" customHeight="1" x14ac:dyDescent="0.2">
      <c r="A1" s="1"/>
      <c r="B1" s="2" t="s">
        <v>15</v>
      </c>
      <c r="C1" s="1"/>
      <c r="D1" s="1"/>
      <c r="E1" s="1"/>
      <c r="F1" s="1"/>
      <c r="G1" s="1"/>
      <c r="H1" s="1"/>
      <c r="I1" s="1"/>
      <c r="J1" s="1"/>
    </row>
    <row r="2" spans="1:11" ht="18" customHeight="1" x14ac:dyDescent="0.2">
      <c r="B2" s="3" t="s">
        <v>16</v>
      </c>
      <c r="J2" s="4" t="s">
        <v>0</v>
      </c>
    </row>
    <row r="3" spans="1:11" ht="18" customHeight="1" x14ac:dyDescent="0.2"/>
    <row r="4" spans="1:11" ht="18" customHeight="1" x14ac:dyDescent="0.2">
      <c r="B4" s="85" t="s">
        <v>225</v>
      </c>
      <c r="C4" s="85"/>
      <c r="D4" s="85"/>
      <c r="E4" s="85"/>
      <c r="F4" s="85"/>
      <c r="G4" s="85"/>
      <c r="H4" s="85"/>
      <c r="I4" s="85"/>
      <c r="J4" s="85"/>
    </row>
    <row r="5" spans="1:11" ht="18" customHeight="1" x14ac:dyDescent="0.2">
      <c r="B5" s="85"/>
      <c r="C5" s="85"/>
      <c r="D5" s="85"/>
      <c r="E5" s="85"/>
      <c r="F5" s="85"/>
      <c r="G5" s="85"/>
      <c r="H5" s="85"/>
      <c r="I5" s="85"/>
      <c r="J5" s="85"/>
    </row>
    <row r="6" spans="1:11" ht="18" customHeight="1" x14ac:dyDescent="0.2">
      <c r="B6" s="85"/>
      <c r="C6" s="85"/>
      <c r="D6" s="85"/>
      <c r="E6" s="85"/>
      <c r="F6" s="85"/>
      <c r="G6" s="85"/>
      <c r="H6" s="85"/>
      <c r="I6" s="85"/>
      <c r="J6" s="85"/>
    </row>
    <row r="7" spans="1:11" ht="18" customHeight="1" x14ac:dyDescent="0.2">
      <c r="B7" s="6"/>
      <c r="C7" s="6"/>
      <c r="D7" s="6"/>
      <c r="E7" s="6"/>
      <c r="F7" s="6"/>
      <c r="G7" s="6"/>
    </row>
    <row r="8" spans="1:11" ht="21" customHeight="1" x14ac:dyDescent="0.2">
      <c r="A8" s="7"/>
      <c r="B8" s="7"/>
      <c r="C8" s="7" t="s">
        <v>1</v>
      </c>
      <c r="D8" s="7"/>
      <c r="E8" s="7"/>
      <c r="F8" s="7"/>
      <c r="G8" s="7"/>
      <c r="H8" s="7"/>
      <c r="I8" s="7"/>
      <c r="J8" s="7"/>
    </row>
    <row r="9" spans="1:11" ht="18" customHeight="1" x14ac:dyDescent="0.2">
      <c r="A9" s="8"/>
      <c r="B9" s="9"/>
      <c r="C9" s="9"/>
      <c r="D9" s="9"/>
      <c r="E9" s="9"/>
      <c r="F9" s="9"/>
      <c r="G9" s="9"/>
      <c r="H9" s="8"/>
      <c r="I9" s="8"/>
      <c r="J9" s="8"/>
      <c r="K9" s="8"/>
    </row>
    <row r="10" spans="1:11" ht="18" customHeight="1" x14ac:dyDescent="0.2">
      <c r="B10" s="85" t="s">
        <v>19</v>
      </c>
      <c r="C10" s="85"/>
      <c r="D10" s="85"/>
      <c r="E10" s="85"/>
      <c r="F10" s="85"/>
      <c r="G10" s="85"/>
      <c r="H10" s="85"/>
      <c r="I10" s="85"/>
      <c r="J10" s="85"/>
    </row>
    <row r="11" spans="1:11" ht="18" customHeight="1" x14ac:dyDescent="0.2">
      <c r="B11" s="85"/>
      <c r="C11" s="85"/>
      <c r="D11" s="85"/>
      <c r="E11" s="85"/>
      <c r="F11" s="85"/>
      <c r="G11" s="85"/>
      <c r="H11" s="85"/>
      <c r="I11" s="85"/>
      <c r="J11" s="85"/>
    </row>
    <row r="12" spans="1:11" ht="18" customHeight="1" x14ac:dyDescent="0.2">
      <c r="B12" s="85"/>
      <c r="C12" s="85"/>
      <c r="D12" s="85"/>
      <c r="E12" s="85"/>
      <c r="F12" s="85"/>
      <c r="G12" s="85"/>
      <c r="H12" s="85"/>
      <c r="I12" s="85"/>
      <c r="J12" s="85"/>
    </row>
    <row r="13" spans="1:11" ht="18" customHeight="1" x14ac:dyDescent="0.2">
      <c r="A13" s="8"/>
      <c r="B13" s="8"/>
      <c r="C13" s="8"/>
      <c r="D13" s="8"/>
      <c r="E13" s="8"/>
      <c r="F13" s="8"/>
      <c r="G13" s="8"/>
      <c r="H13" s="8"/>
      <c r="I13" s="8"/>
      <c r="J13" s="8"/>
      <c r="K13" s="8"/>
    </row>
    <row r="14" spans="1:11" ht="18" customHeight="1" x14ac:dyDescent="0.2">
      <c r="A14" s="8"/>
      <c r="B14" s="8"/>
      <c r="C14" s="34" t="s">
        <v>30</v>
      </c>
      <c r="F14" s="59" t="s">
        <v>49</v>
      </c>
      <c r="H14" s="34" t="s">
        <v>177</v>
      </c>
      <c r="I14" s="8"/>
      <c r="J14" s="8"/>
      <c r="K14" s="8"/>
    </row>
    <row r="15" spans="1:11" ht="18" customHeight="1" x14ac:dyDescent="0.2">
      <c r="A15" s="8"/>
      <c r="B15" s="8"/>
      <c r="C15" s="8" t="s">
        <v>176</v>
      </c>
      <c r="D15" s="8"/>
      <c r="E15" s="8"/>
      <c r="F15" s="8" t="s">
        <v>174</v>
      </c>
      <c r="H15" s="8" t="s">
        <v>178</v>
      </c>
      <c r="I15" s="8"/>
      <c r="J15" s="8"/>
      <c r="K15" s="8"/>
    </row>
    <row r="16" spans="1:11" ht="18" customHeight="1" x14ac:dyDescent="0.2">
      <c r="A16" s="8"/>
      <c r="B16" s="8"/>
      <c r="C16" s="8" t="s">
        <v>179</v>
      </c>
      <c r="D16" s="8"/>
      <c r="E16" s="8"/>
      <c r="F16" s="8" t="s">
        <v>51</v>
      </c>
      <c r="H16" s="8" t="s">
        <v>180</v>
      </c>
      <c r="I16" s="8"/>
      <c r="J16" s="8"/>
      <c r="K16" s="8"/>
    </row>
    <row r="17" spans="1:11" ht="18" customHeight="1" x14ac:dyDescent="0.2">
      <c r="A17" s="8"/>
      <c r="B17" s="8"/>
      <c r="C17" s="8" t="s">
        <v>66</v>
      </c>
      <c r="D17" s="8"/>
      <c r="E17" s="8"/>
      <c r="F17" s="8" t="s">
        <v>107</v>
      </c>
      <c r="H17" s="8" t="s">
        <v>181</v>
      </c>
      <c r="I17" s="8"/>
      <c r="J17" s="8"/>
      <c r="K17" s="8"/>
    </row>
    <row r="18" spans="1:11" ht="18" customHeight="1" x14ac:dyDescent="0.2">
      <c r="A18" s="8"/>
      <c r="B18" s="8"/>
      <c r="C18" s="8" t="s">
        <v>50</v>
      </c>
      <c r="D18" s="8"/>
      <c r="E18" s="8"/>
      <c r="F18" s="8" t="s">
        <v>52</v>
      </c>
      <c r="H18" s="8" t="s">
        <v>187</v>
      </c>
      <c r="I18" s="8"/>
      <c r="J18" s="8"/>
      <c r="K18" s="8"/>
    </row>
    <row r="19" spans="1:11" ht="18" customHeight="1" x14ac:dyDescent="0.2">
      <c r="A19" s="8"/>
      <c r="B19" s="8"/>
      <c r="C19" s="8" t="s">
        <v>54</v>
      </c>
      <c r="D19" s="8"/>
      <c r="E19" s="8"/>
      <c r="F19" s="8" t="s">
        <v>56</v>
      </c>
      <c r="H19" s="8" t="s">
        <v>186</v>
      </c>
      <c r="I19" s="8"/>
      <c r="J19" s="8"/>
      <c r="K19" s="8"/>
    </row>
    <row r="20" spans="1:11" ht="18" customHeight="1" x14ac:dyDescent="0.2">
      <c r="A20" s="8"/>
      <c r="B20" s="8"/>
      <c r="C20" s="8" t="s">
        <v>53</v>
      </c>
      <c r="D20" s="8"/>
      <c r="E20" s="8"/>
      <c r="F20" s="8" t="s">
        <v>55</v>
      </c>
      <c r="H20" s="8" t="s">
        <v>185</v>
      </c>
      <c r="I20" s="8"/>
      <c r="J20" s="8"/>
      <c r="K20" s="8"/>
    </row>
    <row r="21" spans="1:11" ht="18" customHeight="1" x14ac:dyDescent="0.2">
      <c r="A21" s="8"/>
      <c r="B21" s="8"/>
      <c r="C21" s="8" t="s">
        <v>58</v>
      </c>
      <c r="D21" s="8"/>
      <c r="E21" s="8"/>
      <c r="F21" s="8" t="s">
        <v>59</v>
      </c>
      <c r="H21" s="8" t="s">
        <v>184</v>
      </c>
      <c r="I21" s="8"/>
      <c r="J21" s="8"/>
      <c r="K21" s="8"/>
    </row>
    <row r="22" spans="1:11" ht="18" customHeight="1" x14ac:dyDescent="0.2">
      <c r="A22" s="8"/>
      <c r="B22" s="8"/>
      <c r="C22" s="8" t="s">
        <v>45</v>
      </c>
      <c r="D22" s="8"/>
      <c r="E22" s="8"/>
      <c r="F22" s="8" t="s">
        <v>46</v>
      </c>
      <c r="H22" s="8" t="s">
        <v>183</v>
      </c>
      <c r="I22" s="8"/>
      <c r="J22" s="8"/>
      <c r="K22" s="8"/>
    </row>
    <row r="23" spans="1:11" ht="18" customHeight="1" x14ac:dyDescent="0.2">
      <c r="A23" s="8"/>
      <c r="B23" s="8"/>
      <c r="C23" s="8" t="s">
        <v>47</v>
      </c>
      <c r="D23" s="8"/>
      <c r="E23" s="8"/>
      <c r="F23" s="8" t="s">
        <v>48</v>
      </c>
      <c r="G23" s="8"/>
      <c r="H23" s="8" t="s">
        <v>182</v>
      </c>
      <c r="I23" s="8"/>
      <c r="J23" s="8"/>
      <c r="K23" s="8"/>
    </row>
    <row r="24" spans="1:11" ht="18" customHeight="1" x14ac:dyDescent="0.2">
      <c r="A24" s="8"/>
      <c r="B24" s="8"/>
      <c r="C24" s="8" t="s">
        <v>108</v>
      </c>
      <c r="D24" s="8"/>
      <c r="E24" s="8"/>
      <c r="F24" s="8" t="s">
        <v>175</v>
      </c>
      <c r="H24" s="8" t="s">
        <v>109</v>
      </c>
      <c r="I24" s="8"/>
      <c r="J24" s="8"/>
      <c r="K24" s="8"/>
    </row>
    <row r="25" spans="1:11" ht="18" customHeight="1" x14ac:dyDescent="0.2">
      <c r="A25" s="8"/>
      <c r="B25" s="8"/>
      <c r="C25" s="8" t="s">
        <v>197</v>
      </c>
      <c r="D25" s="8"/>
      <c r="E25" s="8"/>
      <c r="F25" s="8" t="s">
        <v>198</v>
      </c>
      <c r="H25" s="8" t="s">
        <v>199</v>
      </c>
      <c r="I25" s="8"/>
      <c r="J25" s="8"/>
      <c r="K25" s="8"/>
    </row>
    <row r="26" spans="1:11" ht="18" customHeight="1" x14ac:dyDescent="0.2">
      <c r="A26" s="8"/>
      <c r="B26" s="8"/>
      <c r="C26" s="8"/>
      <c r="D26" s="8"/>
      <c r="E26" s="8"/>
      <c r="F26" s="8"/>
      <c r="G26" s="8"/>
      <c r="H26" s="8"/>
      <c r="I26" s="8"/>
      <c r="J26" s="8"/>
      <c r="K26" s="8"/>
    </row>
    <row r="27" spans="1:11" ht="18" customHeight="1" x14ac:dyDescent="0.2">
      <c r="A27" s="8"/>
      <c r="B27" s="42" t="s">
        <v>64</v>
      </c>
      <c r="C27" s="86" t="s">
        <v>226</v>
      </c>
      <c r="D27" s="86"/>
      <c r="E27" s="86"/>
      <c r="F27" s="86"/>
      <c r="G27" s="86"/>
      <c r="H27" s="86"/>
      <c r="I27" s="86"/>
      <c r="J27" s="86"/>
      <c r="K27" s="8"/>
    </row>
    <row r="28" spans="1:11" ht="18" customHeight="1" x14ac:dyDescent="0.2">
      <c r="A28" s="8"/>
      <c r="B28" s="8"/>
      <c r="C28" s="86"/>
      <c r="D28" s="86"/>
      <c r="E28" s="86"/>
      <c r="F28" s="86"/>
      <c r="G28" s="86"/>
      <c r="H28" s="86"/>
      <c r="I28" s="86"/>
      <c r="J28" s="86"/>
      <c r="K28" s="8"/>
    </row>
    <row r="29" spans="1:11" ht="18" customHeight="1" x14ac:dyDescent="0.2">
      <c r="A29" s="8"/>
      <c r="B29" s="8"/>
      <c r="C29" s="86" t="s">
        <v>105</v>
      </c>
      <c r="D29" s="86"/>
      <c r="E29" s="86"/>
      <c r="F29" s="86"/>
      <c r="G29" s="86"/>
      <c r="H29" s="86"/>
      <c r="I29" s="86"/>
      <c r="J29" s="86"/>
      <c r="K29" s="8"/>
    </row>
    <row r="30" spans="1:11" ht="18" customHeight="1" x14ac:dyDescent="0.2">
      <c r="A30" s="8"/>
      <c r="B30" s="8"/>
      <c r="C30" s="86"/>
      <c r="D30" s="86"/>
      <c r="E30" s="86"/>
      <c r="F30" s="86"/>
      <c r="G30" s="86"/>
      <c r="H30" s="86"/>
      <c r="I30" s="86"/>
      <c r="J30" s="86"/>
      <c r="K30" s="8"/>
    </row>
    <row r="31" spans="1:11" ht="18" customHeight="1" x14ac:dyDescent="0.2">
      <c r="A31" s="8"/>
      <c r="B31" s="8"/>
      <c r="C31" s="86" t="s">
        <v>123</v>
      </c>
      <c r="D31" s="86"/>
      <c r="E31" s="86"/>
      <c r="F31" s="86"/>
      <c r="G31" s="86"/>
      <c r="H31" s="86"/>
      <c r="I31" s="86"/>
      <c r="J31" s="86"/>
      <c r="K31" s="8"/>
    </row>
    <row r="32" spans="1:11" ht="18" customHeight="1" x14ac:dyDescent="0.2">
      <c r="A32" s="8"/>
      <c r="B32" s="8"/>
      <c r="C32" s="86"/>
      <c r="D32" s="86"/>
      <c r="E32" s="86"/>
      <c r="F32" s="86"/>
      <c r="G32" s="86"/>
      <c r="H32" s="86"/>
      <c r="I32" s="86"/>
      <c r="J32" s="86"/>
      <c r="K32" s="8"/>
    </row>
    <row r="33" spans="1:11" ht="18" customHeight="1" x14ac:dyDescent="0.2">
      <c r="A33" s="8"/>
      <c r="B33" s="8"/>
      <c r="C33" s="86" t="s">
        <v>124</v>
      </c>
      <c r="D33" s="86"/>
      <c r="E33" s="86"/>
      <c r="F33" s="86"/>
      <c r="G33" s="86"/>
      <c r="H33" s="86"/>
      <c r="I33" s="86"/>
      <c r="J33" s="86"/>
      <c r="K33" s="8"/>
    </row>
    <row r="34" spans="1:11" ht="18" customHeight="1" x14ac:dyDescent="0.2">
      <c r="A34" s="8"/>
      <c r="B34" s="8"/>
      <c r="C34" s="86"/>
      <c r="D34" s="86"/>
      <c r="E34" s="86"/>
      <c r="F34" s="86"/>
      <c r="G34" s="86"/>
      <c r="H34" s="86"/>
      <c r="I34" s="86"/>
      <c r="J34" s="86"/>
      <c r="K34" s="8"/>
    </row>
    <row r="35" spans="1:11" ht="18" customHeight="1" x14ac:dyDescent="0.2">
      <c r="A35" s="8"/>
      <c r="B35" s="8"/>
      <c r="C35" s="8"/>
      <c r="D35" s="8"/>
      <c r="E35" s="8"/>
      <c r="F35" s="8"/>
      <c r="G35" s="8"/>
      <c r="H35" s="8"/>
      <c r="I35" s="8"/>
      <c r="J35" s="8"/>
      <c r="K35" s="8"/>
    </row>
    <row r="36" spans="1:11" ht="23.25" x14ac:dyDescent="0.2">
      <c r="A36" s="8"/>
      <c r="B36" s="22" t="s">
        <v>20</v>
      </c>
      <c r="C36" s="10"/>
      <c r="D36" s="10"/>
      <c r="E36" s="10"/>
      <c r="F36" s="10"/>
      <c r="G36" s="10"/>
      <c r="H36" s="10"/>
      <c r="I36" s="10"/>
      <c r="J36" s="10"/>
      <c r="K36" s="8"/>
    </row>
    <row r="37" spans="1:11" ht="18" customHeight="1" x14ac:dyDescent="0.2">
      <c r="A37" s="8"/>
      <c r="B37" s="8"/>
      <c r="C37" s="8"/>
      <c r="D37" s="8"/>
      <c r="E37" s="8"/>
      <c r="F37" s="8"/>
      <c r="G37" s="8"/>
      <c r="H37" s="8"/>
      <c r="I37" s="8"/>
      <c r="J37" s="8"/>
      <c r="K37" s="8"/>
    </row>
    <row r="38" spans="1:11" ht="18" customHeight="1" x14ac:dyDescent="0.2">
      <c r="B38" s="85" t="s">
        <v>136</v>
      </c>
      <c r="C38" s="85"/>
      <c r="D38" s="85"/>
      <c r="E38" s="85"/>
      <c r="F38" s="85"/>
      <c r="G38" s="85"/>
      <c r="H38" s="85"/>
      <c r="I38" s="85"/>
      <c r="J38" s="85"/>
    </row>
    <row r="39" spans="1:11" ht="18" customHeight="1" x14ac:dyDescent="0.2">
      <c r="B39" s="85"/>
      <c r="C39" s="85"/>
      <c r="D39" s="85"/>
      <c r="E39" s="85"/>
      <c r="F39" s="85"/>
      <c r="G39" s="85"/>
      <c r="H39" s="85"/>
      <c r="I39" s="85"/>
      <c r="J39" s="85"/>
    </row>
    <row r="40" spans="1:11" ht="18" customHeight="1" x14ac:dyDescent="0.2">
      <c r="A40" s="8"/>
      <c r="B40" s="8"/>
      <c r="C40" s="8"/>
      <c r="D40" s="8"/>
      <c r="E40" s="8"/>
      <c r="F40" s="8"/>
      <c r="G40" s="8"/>
      <c r="H40" s="8"/>
      <c r="I40" s="8"/>
      <c r="J40" s="8"/>
      <c r="K40" s="8"/>
    </row>
    <row r="41" spans="1:11" ht="18" customHeight="1" x14ac:dyDescent="0.2">
      <c r="A41" s="8"/>
      <c r="B41" s="8"/>
      <c r="C41" s="34" t="s">
        <v>135</v>
      </c>
      <c r="D41" s="8"/>
      <c r="E41" s="8"/>
      <c r="F41" s="8"/>
      <c r="G41" s="8"/>
      <c r="H41" s="8"/>
      <c r="I41" s="8"/>
      <c r="J41" s="8"/>
      <c r="K41" s="8"/>
    </row>
    <row r="42" spans="1:11" ht="18" customHeight="1" x14ac:dyDescent="0.2">
      <c r="A42" s="8"/>
      <c r="C42" s="29" t="s">
        <v>21</v>
      </c>
      <c r="D42" s="29" t="s">
        <v>22</v>
      </c>
      <c r="E42" s="29" t="s">
        <v>23</v>
      </c>
      <c r="F42" s="29" t="s">
        <v>24</v>
      </c>
      <c r="G42" s="29" t="s">
        <v>25</v>
      </c>
      <c r="H42" s="8"/>
      <c r="I42" s="8"/>
      <c r="J42" s="8"/>
      <c r="K42" s="8"/>
    </row>
    <row r="43" spans="1:11" ht="18" customHeight="1" x14ac:dyDescent="0.2">
      <c r="A43" s="8"/>
      <c r="C43" s="32" t="s">
        <v>139</v>
      </c>
      <c r="D43" s="32" t="s">
        <v>26</v>
      </c>
      <c r="E43" s="33">
        <v>25</v>
      </c>
      <c r="F43" s="32">
        <v>100</v>
      </c>
      <c r="G43" s="32" t="s">
        <v>27</v>
      </c>
      <c r="H43" s="8"/>
      <c r="I43" s="8"/>
      <c r="J43" s="8"/>
      <c r="K43" s="8"/>
    </row>
    <row r="44" spans="1:11" ht="18" customHeight="1" x14ac:dyDescent="0.2">
      <c r="A44" s="8"/>
      <c r="C44" s="32" t="s">
        <v>139</v>
      </c>
      <c r="D44" s="32" t="s">
        <v>28</v>
      </c>
      <c r="E44" s="33">
        <v>35</v>
      </c>
      <c r="F44" s="32">
        <v>200</v>
      </c>
      <c r="G44" s="32"/>
      <c r="H44" s="8"/>
      <c r="I44" s="8"/>
      <c r="J44" s="8"/>
      <c r="K44" s="8"/>
    </row>
    <row r="45" spans="1:11" ht="18" customHeight="1" x14ac:dyDescent="0.2">
      <c r="A45" s="8"/>
      <c r="C45" s="32" t="s">
        <v>139</v>
      </c>
      <c r="D45" s="32" t="s">
        <v>29</v>
      </c>
      <c r="E45" s="33">
        <v>45</v>
      </c>
      <c r="F45" s="32">
        <v>400</v>
      </c>
      <c r="G45" s="32"/>
      <c r="H45" s="8"/>
      <c r="I45" s="8"/>
      <c r="J45" s="8"/>
      <c r="K45" s="8"/>
    </row>
    <row r="46" spans="1:11" ht="18" customHeight="1" x14ac:dyDescent="0.2">
      <c r="A46" s="8"/>
      <c r="C46" s="32" t="s">
        <v>137</v>
      </c>
      <c r="D46" s="32" t="s">
        <v>26</v>
      </c>
      <c r="E46" s="33">
        <v>39</v>
      </c>
      <c r="F46" s="32">
        <v>1000</v>
      </c>
      <c r="G46" s="44" t="str">
        <f>""</f>
        <v/>
      </c>
      <c r="H46" s="8" t="s">
        <v>60</v>
      </c>
      <c r="I46" s="8"/>
      <c r="J46" s="8"/>
      <c r="K46" s="8"/>
    </row>
    <row r="47" spans="1:11" ht="18" customHeight="1" x14ac:dyDescent="0.2">
      <c r="A47" s="8"/>
      <c r="C47" s="32" t="s">
        <v>137</v>
      </c>
      <c r="D47" s="32" t="s">
        <v>28</v>
      </c>
      <c r="E47" s="33">
        <v>49</v>
      </c>
      <c r="F47" s="32">
        <v>2000</v>
      </c>
      <c r="G47" s="32"/>
      <c r="H47" s="8"/>
      <c r="I47" s="8"/>
      <c r="J47" s="8"/>
      <c r="K47" s="8"/>
    </row>
    <row r="48" spans="1:11" ht="18" customHeight="1" x14ac:dyDescent="0.2">
      <c r="A48" s="8"/>
      <c r="C48" s="32" t="s">
        <v>137</v>
      </c>
      <c r="D48" s="32" t="s">
        <v>29</v>
      </c>
      <c r="E48" s="33">
        <v>59</v>
      </c>
      <c r="F48" s="32">
        <v>4000</v>
      </c>
      <c r="G48" s="32" t="s">
        <v>27</v>
      </c>
      <c r="H48" s="8"/>
      <c r="I48" s="8"/>
      <c r="J48" s="8"/>
      <c r="K48" s="8"/>
    </row>
    <row r="49" spans="1:11" ht="18" customHeight="1" x14ac:dyDescent="0.2">
      <c r="A49" s="8"/>
      <c r="C49" s="32" t="s">
        <v>138</v>
      </c>
      <c r="D49" s="32" t="s">
        <v>26</v>
      </c>
      <c r="E49" s="33">
        <v>50</v>
      </c>
      <c r="F49" s="32">
        <v>10</v>
      </c>
      <c r="G49" s="32"/>
      <c r="H49" s="8"/>
      <c r="I49" s="8"/>
      <c r="J49" s="8"/>
      <c r="K49" s="8"/>
    </row>
    <row r="50" spans="1:11" ht="18" customHeight="1" x14ac:dyDescent="0.2">
      <c r="A50" s="8"/>
      <c r="C50" s="32" t="s">
        <v>138</v>
      </c>
      <c r="D50" s="32" t="s">
        <v>28</v>
      </c>
      <c r="E50" s="33">
        <v>70</v>
      </c>
      <c r="F50" s="32">
        <v>20</v>
      </c>
      <c r="G50" s="32" t="s">
        <v>27</v>
      </c>
      <c r="H50" s="8"/>
      <c r="I50" s="8"/>
      <c r="J50" s="8"/>
      <c r="K50" s="8"/>
    </row>
    <row r="51" spans="1:11" ht="18" customHeight="1" x14ac:dyDescent="0.2">
      <c r="A51" s="8"/>
      <c r="C51" s="32" t="s">
        <v>138</v>
      </c>
      <c r="D51" s="32" t="s">
        <v>29</v>
      </c>
      <c r="E51" s="33">
        <v>90</v>
      </c>
      <c r="F51" s="32">
        <v>40</v>
      </c>
      <c r="G51" s="32"/>
      <c r="H51" s="8"/>
      <c r="I51" s="8"/>
      <c r="J51" s="8"/>
      <c r="K51" s="8"/>
    </row>
    <row r="52" spans="1:11" ht="18" customHeight="1" x14ac:dyDescent="0.2">
      <c r="A52" s="8"/>
      <c r="B52" s="8"/>
      <c r="C52" s="8"/>
      <c r="D52" s="8"/>
      <c r="E52" s="8"/>
      <c r="F52" s="43"/>
      <c r="G52" s="8"/>
      <c r="H52" s="8"/>
      <c r="I52" s="8"/>
      <c r="J52" s="8"/>
      <c r="K52" s="8"/>
    </row>
    <row r="53" spans="1:11" ht="18" customHeight="1" x14ac:dyDescent="0.2">
      <c r="A53" s="8"/>
      <c r="B53" s="8"/>
      <c r="C53" s="8"/>
      <c r="D53" s="8"/>
      <c r="E53" s="8"/>
      <c r="F53" s="8"/>
      <c r="G53" s="8"/>
      <c r="H53" s="8"/>
      <c r="I53" s="8"/>
      <c r="J53" s="8"/>
      <c r="K53" s="8"/>
    </row>
    <row r="54" spans="1:11" ht="18" customHeight="1" x14ac:dyDescent="0.2">
      <c r="A54" s="8"/>
      <c r="B54" s="36" t="s">
        <v>235</v>
      </c>
      <c r="C54" s="8"/>
      <c r="D54" s="8"/>
      <c r="E54" s="8"/>
      <c r="F54" s="8"/>
      <c r="G54" s="8"/>
      <c r="H54" s="8"/>
      <c r="I54" s="8"/>
      <c r="J54" s="8"/>
      <c r="K54" s="8"/>
    </row>
    <row r="55" spans="1:11" ht="18" customHeight="1" x14ac:dyDescent="0.2">
      <c r="A55" s="8"/>
      <c r="B55" s="8"/>
      <c r="C55" s="8"/>
      <c r="D55" s="8"/>
      <c r="E55" s="8"/>
      <c r="F55" s="8"/>
      <c r="G55" s="8"/>
      <c r="H55" s="8"/>
      <c r="I55" s="8"/>
      <c r="J55" s="8"/>
      <c r="K55" s="8"/>
    </row>
    <row r="56" spans="1:11" ht="18" customHeight="1" x14ac:dyDescent="0.2">
      <c r="A56" s="8"/>
      <c r="C56" s="37" t="s">
        <v>140</v>
      </c>
      <c r="D56" s="8"/>
      <c r="E56" s="8"/>
      <c r="F56" s="8"/>
      <c r="H56" s="8"/>
      <c r="I56" s="12" t="s">
        <v>2</v>
      </c>
      <c r="J56" s="8"/>
      <c r="K56" s="8"/>
    </row>
    <row r="57" spans="1:11" ht="18" customHeight="1" x14ac:dyDescent="0.2">
      <c r="A57" s="8"/>
      <c r="B57" s="11" t="s">
        <v>3</v>
      </c>
      <c r="C57" s="13" t="s">
        <v>141</v>
      </c>
      <c r="D57" s="14"/>
      <c r="E57" s="14"/>
      <c r="F57" s="15"/>
      <c r="I57" s="38">
        <f>SUMIF($C$43:$C$51,"=student",$F$43:$F$51)</f>
        <v>700</v>
      </c>
      <c r="J57" s="8"/>
      <c r="K57" s="8"/>
    </row>
    <row r="58" spans="1:11" ht="18" customHeight="1" x14ac:dyDescent="0.2">
      <c r="A58" s="8"/>
      <c r="B58" s="11"/>
      <c r="C58" s="13" t="s">
        <v>173</v>
      </c>
      <c r="D58" s="14"/>
      <c r="E58" s="14"/>
      <c r="F58" s="15"/>
      <c r="I58" s="38">
        <f>SUMIF($C$43:$C$51,"student",$F$43:$F$51)</f>
        <v>700</v>
      </c>
      <c r="J58" s="8"/>
      <c r="K58" s="8"/>
    </row>
    <row r="59" spans="1:11" ht="18" customHeight="1" x14ac:dyDescent="0.2">
      <c r="A59" s="8"/>
      <c r="B59" s="8"/>
      <c r="C59" s="8"/>
      <c r="D59" s="8"/>
      <c r="E59" s="8"/>
      <c r="F59" s="8"/>
      <c r="G59" s="8"/>
      <c r="H59" s="8"/>
      <c r="I59" s="8"/>
      <c r="J59" s="8"/>
      <c r="K59" s="8"/>
    </row>
    <row r="60" spans="1:11" ht="18" customHeight="1" x14ac:dyDescent="0.2">
      <c r="A60" s="8"/>
      <c r="B60" s="11" t="s">
        <v>89</v>
      </c>
      <c r="C60" s="13" t="s">
        <v>142</v>
      </c>
      <c r="D60" s="14"/>
      <c r="E60" s="14"/>
      <c r="F60" s="15"/>
      <c r="G60" s="8"/>
      <c r="H60" s="8"/>
      <c r="I60" s="38">
        <f>SUMPRODUCT($F$43:$F$51,1*($C$43:$C$51="student"))</f>
        <v>700</v>
      </c>
      <c r="J60" s="8"/>
      <c r="K60" s="8"/>
    </row>
    <row r="61" spans="1:11" ht="18" customHeight="1" x14ac:dyDescent="0.2">
      <c r="A61" s="8"/>
      <c r="B61" s="8"/>
      <c r="C61" s="8"/>
      <c r="D61" s="8"/>
      <c r="E61" s="8"/>
      <c r="F61" s="8"/>
      <c r="G61" s="8"/>
      <c r="H61" s="8"/>
      <c r="I61" s="8"/>
      <c r="J61" s="8"/>
      <c r="K61" s="8"/>
    </row>
    <row r="62" spans="1:11" ht="18" customHeight="1" x14ac:dyDescent="0.2">
      <c r="A62" s="8"/>
      <c r="B62" s="8"/>
      <c r="C62" s="8"/>
      <c r="D62" s="8"/>
      <c r="E62" s="8"/>
      <c r="F62" s="8"/>
      <c r="G62" s="8"/>
      <c r="H62" s="8"/>
      <c r="I62" s="8"/>
      <c r="J62" s="8"/>
      <c r="K62" s="8"/>
    </row>
    <row r="63" spans="1:11" ht="18" customHeight="1" x14ac:dyDescent="0.2">
      <c r="A63" s="8"/>
      <c r="B63" s="36" t="s">
        <v>236</v>
      </c>
      <c r="C63" s="8"/>
      <c r="D63" s="8"/>
      <c r="E63" s="8"/>
      <c r="F63" s="8"/>
      <c r="G63" s="8"/>
      <c r="H63" s="8"/>
      <c r="I63" s="8"/>
      <c r="J63" s="8"/>
      <c r="K63" s="8"/>
    </row>
    <row r="64" spans="1:11" ht="18" customHeight="1" x14ac:dyDescent="0.2">
      <c r="A64" s="8"/>
      <c r="B64" s="8"/>
      <c r="C64" s="8"/>
      <c r="D64" s="8"/>
      <c r="E64" s="8"/>
      <c r="F64" s="8"/>
      <c r="G64" s="8"/>
      <c r="H64" s="8"/>
      <c r="I64" s="8"/>
      <c r="J64" s="8"/>
      <c r="K64" s="8"/>
    </row>
    <row r="65" spans="1:11" ht="18" customHeight="1" x14ac:dyDescent="0.2">
      <c r="A65" s="8"/>
      <c r="C65" s="37" t="s">
        <v>143</v>
      </c>
      <c r="D65" s="8"/>
      <c r="E65" s="8"/>
      <c r="F65" s="8"/>
      <c r="H65" s="8"/>
      <c r="I65" s="12" t="s">
        <v>2</v>
      </c>
      <c r="J65" s="8"/>
      <c r="K65" s="8"/>
    </row>
    <row r="66" spans="1:11" ht="18" customHeight="1" x14ac:dyDescent="0.2">
      <c r="A66" s="8"/>
      <c r="B66" s="11" t="s">
        <v>3</v>
      </c>
      <c r="C66" s="13" t="s">
        <v>214</v>
      </c>
      <c r="D66" s="14"/>
      <c r="E66" s="14"/>
      <c r="F66" s="15"/>
      <c r="I66" s="38">
        <f>SUMIF($C$43:$C$51,"?u*",$F$43:$F$51)</f>
        <v>70</v>
      </c>
      <c r="J66" s="8"/>
      <c r="K66" s="8"/>
    </row>
    <row r="67" spans="1:11" ht="18" customHeight="1" x14ac:dyDescent="0.2">
      <c r="A67" s="8"/>
      <c r="B67" s="8"/>
      <c r="C67" s="8"/>
      <c r="D67" s="8"/>
      <c r="E67" s="8"/>
      <c r="F67" s="8"/>
      <c r="G67" s="8"/>
      <c r="H67" s="8"/>
      <c r="I67" s="8"/>
      <c r="J67" s="8"/>
      <c r="K67" s="8"/>
    </row>
    <row r="68" spans="1:11" ht="18" customHeight="1" x14ac:dyDescent="0.2">
      <c r="A68" s="8"/>
      <c r="B68" s="8"/>
      <c r="C68" s="8"/>
      <c r="D68" s="8"/>
      <c r="E68" s="8"/>
      <c r="F68" s="8"/>
      <c r="G68" s="8"/>
      <c r="H68" s="8"/>
      <c r="I68" s="8"/>
      <c r="J68" s="8"/>
      <c r="K68" s="8"/>
    </row>
    <row r="69" spans="1:11" ht="18" customHeight="1" x14ac:dyDescent="0.2">
      <c r="A69" s="8"/>
      <c r="B69" s="11" t="s">
        <v>134</v>
      </c>
      <c r="C69" s="13" t="s">
        <v>144</v>
      </c>
      <c r="D69" s="14"/>
      <c r="E69" s="14"/>
      <c r="F69" s="15"/>
      <c r="G69" s="8"/>
      <c r="H69" s="8"/>
      <c r="I69" s="38">
        <f>SUMPRODUCT($F$43:$F$51,1*($C$43:$C$51="?u*"))</f>
        <v>0</v>
      </c>
      <c r="J69" s="8"/>
      <c r="K69" s="8"/>
    </row>
    <row r="70" spans="1:11" ht="18" customHeight="1" x14ac:dyDescent="0.2">
      <c r="A70" s="8"/>
      <c r="B70" s="8"/>
      <c r="C70" s="8" t="s">
        <v>215</v>
      </c>
      <c r="D70" s="8"/>
      <c r="E70" s="8"/>
      <c r="F70" s="8"/>
      <c r="G70" s="8"/>
      <c r="H70" s="8"/>
      <c r="I70" s="8"/>
      <c r="J70" s="8"/>
      <c r="K70" s="8"/>
    </row>
    <row r="71" spans="1:11" ht="18" customHeight="1" x14ac:dyDescent="0.2">
      <c r="A71" s="8"/>
      <c r="B71" s="8"/>
      <c r="C71" s="8"/>
      <c r="D71" s="8"/>
      <c r="E71" s="8"/>
      <c r="F71" s="8"/>
      <c r="G71" s="8"/>
      <c r="H71" s="8"/>
      <c r="I71" s="8"/>
      <c r="J71" s="8"/>
      <c r="K71" s="8"/>
    </row>
    <row r="72" spans="1:11" ht="18" customHeight="1" x14ac:dyDescent="0.2">
      <c r="A72" s="8"/>
      <c r="B72" s="11" t="s">
        <v>89</v>
      </c>
      <c r="C72" s="13" t="s">
        <v>145</v>
      </c>
      <c r="D72" s="14"/>
      <c r="E72" s="14"/>
      <c r="F72" s="15"/>
      <c r="G72" s="8"/>
      <c r="H72" s="8"/>
      <c r="I72" s="38">
        <f>SUMPRODUCT($F$43:$F$51,1*(MID($C$43:$C$51,2,1)="u"))</f>
        <v>70</v>
      </c>
      <c r="J72" s="8"/>
      <c r="K72" s="8"/>
    </row>
    <row r="73" spans="1:11" ht="18" customHeight="1" x14ac:dyDescent="0.2">
      <c r="A73" s="8"/>
      <c r="B73" s="8"/>
      <c r="C73" s="8"/>
      <c r="D73" s="8"/>
      <c r="E73" s="8"/>
      <c r="F73" s="8"/>
      <c r="G73" s="8"/>
      <c r="H73" s="8"/>
      <c r="I73" s="8"/>
      <c r="J73" s="8"/>
      <c r="K73" s="8"/>
    </row>
    <row r="74" spans="1:11" ht="18" customHeight="1" x14ac:dyDescent="0.2">
      <c r="A74" s="8"/>
      <c r="B74" s="8"/>
      <c r="C74" s="8"/>
      <c r="D74" s="8"/>
      <c r="E74" s="8"/>
      <c r="F74" s="8"/>
      <c r="G74" s="8"/>
      <c r="H74" s="8"/>
      <c r="I74" s="8"/>
      <c r="J74" s="8"/>
      <c r="K74" s="8"/>
    </row>
    <row r="75" spans="1:11" ht="18" customHeight="1" x14ac:dyDescent="0.2">
      <c r="A75" s="8"/>
      <c r="B75" s="36" t="s">
        <v>237</v>
      </c>
      <c r="C75" s="8"/>
      <c r="D75" s="8"/>
      <c r="E75" s="8"/>
      <c r="F75" s="8"/>
      <c r="G75" s="8"/>
      <c r="H75" s="8"/>
      <c r="I75" s="8"/>
      <c r="J75" s="8"/>
      <c r="K75" s="8"/>
    </row>
    <row r="76" spans="1:11" ht="18" customHeight="1" x14ac:dyDescent="0.2">
      <c r="A76" s="8"/>
      <c r="B76" s="8"/>
      <c r="C76" s="8"/>
      <c r="D76" s="8"/>
      <c r="E76" s="8"/>
      <c r="F76" s="8"/>
      <c r="G76" s="8"/>
      <c r="H76" s="8"/>
      <c r="I76" s="8"/>
      <c r="J76" s="8"/>
      <c r="K76" s="8"/>
    </row>
    <row r="77" spans="1:11" ht="18" customHeight="1" x14ac:dyDescent="0.2">
      <c r="A77" s="8"/>
      <c r="C77" s="37" t="s">
        <v>82</v>
      </c>
      <c r="D77" s="8"/>
      <c r="E77" s="8"/>
      <c r="F77" s="8"/>
      <c r="H77" s="12" t="s">
        <v>83</v>
      </c>
      <c r="I77" s="12" t="s">
        <v>2</v>
      </c>
      <c r="J77" s="8"/>
      <c r="K77" s="8"/>
    </row>
    <row r="78" spans="1:11" ht="18" customHeight="1" x14ac:dyDescent="0.2">
      <c r="A78" s="8"/>
      <c r="B78" s="11" t="s">
        <v>3</v>
      </c>
      <c r="C78" s="13" t="s">
        <v>84</v>
      </c>
      <c r="D78" s="14"/>
      <c r="E78" s="14"/>
      <c r="F78" s="15"/>
      <c r="H78" s="16" t="s">
        <v>29</v>
      </c>
      <c r="I78" s="38">
        <f>SUMIF($D$43:$D$51,"&lt;"&amp;H78,$F$43:$F$51)</f>
        <v>3330</v>
      </c>
      <c r="J78" s="8"/>
      <c r="K78" s="8"/>
    </row>
    <row r="79" spans="1:11" ht="18" customHeight="1" x14ac:dyDescent="0.2">
      <c r="A79" s="8"/>
      <c r="B79" s="8"/>
      <c r="C79" s="8"/>
      <c r="D79" s="8"/>
      <c r="E79" s="8"/>
      <c r="F79" s="8"/>
      <c r="G79" s="8"/>
      <c r="H79" s="8"/>
      <c r="I79" s="8"/>
      <c r="J79" s="8"/>
      <c r="K79" s="8"/>
    </row>
    <row r="80" spans="1:11" ht="18" customHeight="1" x14ac:dyDescent="0.2">
      <c r="A80" s="8"/>
      <c r="C80" s="85" t="s">
        <v>65</v>
      </c>
      <c r="D80" s="85"/>
      <c r="E80" s="85"/>
      <c r="F80" s="85"/>
      <c r="G80" s="85"/>
      <c r="H80" s="85"/>
      <c r="I80" s="85"/>
      <c r="J80" s="21"/>
      <c r="K80" s="8"/>
    </row>
    <row r="81" spans="1:11" ht="18" customHeight="1" x14ac:dyDescent="0.2">
      <c r="A81" s="8"/>
      <c r="C81" s="85"/>
      <c r="D81" s="85"/>
      <c r="E81" s="85"/>
      <c r="F81" s="85"/>
      <c r="G81" s="85"/>
      <c r="H81" s="85"/>
      <c r="I81" s="85"/>
      <c r="J81" s="21"/>
      <c r="K81" s="8"/>
    </row>
    <row r="82" spans="1:11" ht="18" customHeight="1" x14ac:dyDescent="0.2">
      <c r="A82" s="8"/>
      <c r="B82" s="21"/>
      <c r="C82" s="85"/>
      <c r="D82" s="85"/>
      <c r="E82" s="85"/>
      <c r="F82" s="85"/>
      <c r="G82" s="85"/>
      <c r="H82" s="85"/>
      <c r="I82" s="85"/>
      <c r="J82" s="21"/>
      <c r="K82" s="8"/>
    </row>
    <row r="83" spans="1:11" ht="18" customHeight="1" x14ac:dyDescent="0.2">
      <c r="A83" s="8"/>
      <c r="B83" s="21"/>
      <c r="C83" s="85"/>
      <c r="D83" s="85"/>
      <c r="E83" s="85"/>
      <c r="F83" s="85"/>
      <c r="G83" s="85"/>
      <c r="H83" s="85"/>
      <c r="I83" s="85"/>
      <c r="J83" s="21"/>
      <c r="K83" s="8"/>
    </row>
    <row r="84" spans="1:11" s="5" customFormat="1" ht="18" customHeight="1" x14ac:dyDescent="0.2">
      <c r="A84" s="39"/>
      <c r="B84" s="39"/>
      <c r="C84" s="39"/>
      <c r="D84" s="39"/>
      <c r="E84" s="39"/>
      <c r="F84" s="39"/>
      <c r="G84" s="39"/>
      <c r="H84" s="39"/>
      <c r="I84" s="39"/>
      <c r="J84" s="39"/>
      <c r="K84" s="39"/>
    </row>
    <row r="85" spans="1:11" ht="18" customHeight="1" x14ac:dyDescent="0.2">
      <c r="A85" s="8"/>
      <c r="B85" s="11" t="s">
        <v>89</v>
      </c>
      <c r="C85" s="13" t="s">
        <v>106</v>
      </c>
      <c r="D85" s="14"/>
      <c r="E85" s="14"/>
      <c r="F85" s="15"/>
      <c r="G85" s="8"/>
      <c r="H85" s="16" t="s">
        <v>29</v>
      </c>
      <c r="I85" s="38">
        <f>SUMPRODUCT($F$43:$F$51,1*($D$43:$D$51&lt;H85))</f>
        <v>3330</v>
      </c>
      <c r="J85" s="8"/>
      <c r="K85" s="8"/>
    </row>
    <row r="86" spans="1:11" s="5" customFormat="1" ht="18" customHeight="1" x14ac:dyDescent="0.2">
      <c r="A86" s="39"/>
      <c r="B86" s="39"/>
      <c r="C86" s="39"/>
      <c r="D86" s="39"/>
      <c r="E86" s="39"/>
      <c r="F86" s="39"/>
      <c r="G86" s="39"/>
      <c r="H86" s="39"/>
      <c r="I86" s="39"/>
      <c r="J86" s="39"/>
      <c r="K86" s="39"/>
    </row>
    <row r="87" spans="1:11" s="5" customFormat="1" ht="18" customHeight="1" x14ac:dyDescent="0.2">
      <c r="A87" s="39"/>
      <c r="B87" s="39"/>
      <c r="C87" s="39"/>
      <c r="D87" s="39"/>
      <c r="E87" s="39"/>
      <c r="F87" s="39"/>
      <c r="G87" s="39"/>
      <c r="H87" s="39"/>
      <c r="I87" s="39"/>
      <c r="J87" s="39"/>
      <c r="K87" s="39"/>
    </row>
    <row r="88" spans="1:11" ht="18" customHeight="1" x14ac:dyDescent="0.2">
      <c r="A88" s="8"/>
      <c r="B88" s="36" t="s">
        <v>238</v>
      </c>
      <c r="C88" s="8"/>
      <c r="D88" s="8"/>
      <c r="E88" s="8"/>
      <c r="F88" s="8"/>
      <c r="G88" s="8"/>
      <c r="H88" s="8"/>
      <c r="I88" s="8"/>
      <c r="J88" s="8"/>
      <c r="K88" s="8"/>
    </row>
    <row r="89" spans="1:11" ht="18" customHeight="1" x14ac:dyDescent="0.2">
      <c r="A89" s="8"/>
      <c r="B89" s="8"/>
      <c r="C89" s="8"/>
      <c r="D89" s="8"/>
      <c r="E89" s="8"/>
      <c r="F89" s="8"/>
      <c r="G89" s="8"/>
      <c r="H89" s="8"/>
      <c r="I89" s="8"/>
      <c r="J89" s="8"/>
      <c r="K89" s="8"/>
    </row>
    <row r="90" spans="1:11" ht="18" customHeight="1" x14ac:dyDescent="0.2">
      <c r="A90" s="8"/>
      <c r="C90" s="37" t="s">
        <v>57</v>
      </c>
      <c r="D90" s="8"/>
      <c r="E90" s="8"/>
      <c r="F90" s="8"/>
      <c r="H90" s="8"/>
      <c r="I90" s="12" t="s">
        <v>2</v>
      </c>
      <c r="J90" s="8"/>
      <c r="K90" s="8"/>
    </row>
    <row r="91" spans="1:11" ht="18" customHeight="1" x14ac:dyDescent="0.2">
      <c r="A91" s="8"/>
      <c r="B91" s="11" t="s">
        <v>3</v>
      </c>
      <c r="C91" s="13" t="s">
        <v>85</v>
      </c>
      <c r="D91" s="14"/>
      <c r="E91" s="14"/>
      <c r="F91" s="15"/>
      <c r="I91" s="38">
        <f>COUNTIF($D$43:$D$51,"&lt;&gt;A")</f>
        <v>6</v>
      </c>
      <c r="J91" s="8"/>
      <c r="K91" s="8"/>
    </row>
    <row r="92" spans="1:11" ht="18" customHeight="1" x14ac:dyDescent="0.2">
      <c r="A92" s="8"/>
      <c r="B92" s="8"/>
      <c r="C92" s="8"/>
      <c r="D92" s="8"/>
      <c r="E92" s="8"/>
      <c r="F92" s="8"/>
      <c r="G92" s="8"/>
      <c r="H92" s="8"/>
      <c r="I92" s="8"/>
      <c r="J92" s="8"/>
      <c r="K92" s="8"/>
    </row>
    <row r="93" spans="1:11" ht="18" customHeight="1" x14ac:dyDescent="0.2">
      <c r="A93" s="8"/>
      <c r="B93" s="11" t="s">
        <v>89</v>
      </c>
      <c r="C93" s="13" t="s">
        <v>146</v>
      </c>
      <c r="D93" s="14"/>
      <c r="E93" s="14"/>
      <c r="F93" s="15"/>
      <c r="G93" s="8"/>
      <c r="H93" s="8"/>
      <c r="I93" s="38">
        <f>SUMPRODUCT(1*($D$43:$D$51&lt;&gt;"A"))</f>
        <v>6</v>
      </c>
      <c r="J93" s="8"/>
      <c r="K93" s="8"/>
    </row>
    <row r="94" spans="1:11" ht="18" customHeight="1" x14ac:dyDescent="0.2">
      <c r="A94" s="8"/>
      <c r="B94" s="8"/>
      <c r="C94" s="8"/>
      <c r="D94" s="8"/>
      <c r="E94" s="8"/>
      <c r="F94" s="8"/>
      <c r="G94" s="8"/>
      <c r="H94" s="8"/>
      <c r="I94" s="8"/>
      <c r="J94" s="8"/>
      <c r="K94" s="8"/>
    </row>
    <row r="95" spans="1:11" ht="18" customHeight="1" x14ac:dyDescent="0.2">
      <c r="A95" s="8"/>
      <c r="C95" s="37" t="s">
        <v>86</v>
      </c>
      <c r="D95" s="8"/>
      <c r="E95" s="8"/>
      <c r="F95" s="8"/>
      <c r="H95" s="8"/>
      <c r="I95" s="12" t="s">
        <v>2</v>
      </c>
      <c r="J95" s="8"/>
      <c r="K95" s="8"/>
    </row>
    <row r="96" spans="1:11" ht="18" customHeight="1" x14ac:dyDescent="0.2">
      <c r="A96" s="8"/>
      <c r="B96" s="11" t="s">
        <v>3</v>
      </c>
      <c r="C96" s="13" t="s">
        <v>147</v>
      </c>
      <c r="D96" s="14"/>
      <c r="E96" s="14"/>
      <c r="F96" s="15"/>
      <c r="I96" s="38">
        <f>SUMIF($D$43:$D$51,"&lt;&gt;A",$F$43:$F$51)</f>
        <v>6660</v>
      </c>
      <c r="J96" s="8"/>
      <c r="K96" s="8"/>
    </row>
    <row r="97" spans="1:11" ht="18" customHeight="1" x14ac:dyDescent="0.2">
      <c r="A97" s="8"/>
      <c r="B97" s="8"/>
      <c r="C97" s="8"/>
      <c r="D97" s="8"/>
      <c r="E97" s="8"/>
      <c r="F97" s="8"/>
      <c r="G97" s="8"/>
      <c r="H97" s="8"/>
      <c r="I97" s="8"/>
      <c r="J97" s="8"/>
      <c r="K97" s="8"/>
    </row>
    <row r="98" spans="1:11" ht="18" customHeight="1" x14ac:dyDescent="0.2">
      <c r="A98" s="8"/>
      <c r="B98" s="11" t="s">
        <v>89</v>
      </c>
      <c r="C98" s="13" t="s">
        <v>110</v>
      </c>
      <c r="D98" s="14"/>
      <c r="E98" s="14"/>
      <c r="F98" s="15"/>
      <c r="G98" s="8"/>
      <c r="H98" s="8"/>
      <c r="I98" s="38">
        <f>SUMPRODUCT($F$43:$F$51,1*($D$43:$D$51&lt;&gt;"A"))</f>
        <v>6660</v>
      </c>
      <c r="J98" s="8"/>
      <c r="K98" s="8"/>
    </row>
    <row r="99" spans="1:11" ht="18" customHeight="1" x14ac:dyDescent="0.2">
      <c r="A99" s="8"/>
      <c r="B99" s="8"/>
      <c r="C99" s="8"/>
      <c r="D99" s="8"/>
      <c r="E99" s="8"/>
      <c r="F99" s="8"/>
      <c r="G99" s="8"/>
      <c r="H99" s="8"/>
      <c r="I99" s="8"/>
      <c r="J99" s="8"/>
      <c r="K99" s="8"/>
    </row>
    <row r="100" spans="1:11" ht="18" customHeight="1" x14ac:dyDescent="0.2">
      <c r="A100" s="8"/>
      <c r="C100" s="37" t="s">
        <v>245</v>
      </c>
      <c r="D100" s="8"/>
      <c r="E100" s="8"/>
      <c r="F100" s="8"/>
      <c r="H100" s="8"/>
      <c r="I100" s="12" t="s">
        <v>2</v>
      </c>
      <c r="J100" s="8"/>
      <c r="K100" s="8"/>
    </row>
    <row r="101" spans="1:11" ht="18" customHeight="1" x14ac:dyDescent="0.2">
      <c r="A101" s="8"/>
      <c r="B101" s="11" t="s">
        <v>3</v>
      </c>
      <c r="C101" s="13" t="s">
        <v>246</v>
      </c>
      <c r="D101" s="14"/>
      <c r="E101" s="14"/>
      <c r="F101" s="15"/>
      <c r="I101" s="38">
        <f>SUMIF($D$43:$D$51,"&lt;&gt;*u*",$F$43:$F$51)</f>
        <v>7770</v>
      </c>
      <c r="J101" s="8"/>
      <c r="K101" s="8"/>
    </row>
    <row r="102" spans="1:11" ht="18" customHeight="1" x14ac:dyDescent="0.2">
      <c r="A102" s="8"/>
      <c r="B102" s="8"/>
      <c r="C102" s="8"/>
      <c r="D102" s="8"/>
      <c r="E102" s="8"/>
      <c r="F102" s="8"/>
      <c r="G102" s="8"/>
      <c r="H102" s="8"/>
      <c r="I102" s="8"/>
      <c r="J102" s="8"/>
      <c r="K102" s="8"/>
    </row>
    <row r="103" spans="1:11" ht="18" customHeight="1" x14ac:dyDescent="0.2">
      <c r="A103" s="8"/>
      <c r="B103" s="8"/>
      <c r="C103" s="8"/>
      <c r="D103" s="8"/>
      <c r="E103" s="8"/>
      <c r="F103" s="8"/>
      <c r="G103" s="8"/>
      <c r="H103" s="8"/>
      <c r="I103" s="8"/>
      <c r="J103" s="8"/>
      <c r="K103" s="8"/>
    </row>
    <row r="104" spans="1:11" ht="18" customHeight="1" x14ac:dyDescent="0.2">
      <c r="A104" s="8"/>
      <c r="B104" s="36" t="s">
        <v>239</v>
      </c>
      <c r="C104" s="8"/>
      <c r="D104" s="8"/>
      <c r="E104" s="8"/>
      <c r="F104" s="8"/>
      <c r="G104" s="8"/>
      <c r="H104" s="8"/>
      <c r="I104" s="8"/>
      <c r="J104" s="8"/>
      <c r="K104" s="8"/>
    </row>
    <row r="105" spans="1:11" ht="18" customHeight="1" x14ac:dyDescent="0.2">
      <c r="A105" s="8"/>
      <c r="B105" s="8"/>
      <c r="C105" s="8"/>
      <c r="D105" s="8"/>
      <c r="E105" s="8"/>
      <c r="F105" s="8"/>
      <c r="G105" s="8"/>
      <c r="H105" s="8"/>
      <c r="I105" s="8"/>
      <c r="J105" s="8"/>
      <c r="K105" s="8"/>
    </row>
    <row r="106" spans="1:11" ht="18" customHeight="1" x14ac:dyDescent="0.2">
      <c r="A106" s="8"/>
      <c r="C106" s="37" t="s">
        <v>32</v>
      </c>
      <c r="D106" s="8"/>
      <c r="E106" s="8"/>
      <c r="F106" s="8"/>
      <c r="H106" s="8"/>
      <c r="I106" s="12" t="s">
        <v>2</v>
      </c>
      <c r="J106" s="8"/>
      <c r="K106" s="8"/>
    </row>
    <row r="107" spans="1:11" ht="18" customHeight="1" x14ac:dyDescent="0.2">
      <c r="A107" s="8"/>
      <c r="B107" s="11" t="s">
        <v>3</v>
      </c>
      <c r="C107" s="13" t="s">
        <v>39</v>
      </c>
      <c r="D107" s="14"/>
      <c r="E107" s="14"/>
      <c r="F107" s="15"/>
      <c r="I107" s="38">
        <f>COUNTIF($G$43:$G$51,"&lt;&gt;")</f>
        <v>4</v>
      </c>
      <c r="J107" s="8"/>
      <c r="K107" s="8"/>
    </row>
    <row r="108" spans="1:11" ht="18" customHeight="1" x14ac:dyDescent="0.2">
      <c r="A108" s="8"/>
      <c r="B108" s="8"/>
      <c r="C108" s="8"/>
      <c r="D108" s="8"/>
      <c r="E108" s="8"/>
      <c r="F108" s="8"/>
      <c r="G108" s="8"/>
      <c r="H108" s="8"/>
      <c r="I108" s="8"/>
      <c r="J108" s="8"/>
      <c r="K108" s="8"/>
    </row>
    <row r="109" spans="1:11" ht="18" customHeight="1" x14ac:dyDescent="0.2">
      <c r="A109" s="8"/>
      <c r="C109" s="85" t="s">
        <v>61</v>
      </c>
      <c r="D109" s="85"/>
      <c r="E109" s="85"/>
      <c r="F109" s="85"/>
      <c r="G109" s="85"/>
      <c r="H109" s="85"/>
      <c r="I109" s="85"/>
      <c r="J109" s="45"/>
      <c r="K109" s="8"/>
    </row>
    <row r="110" spans="1:11" ht="18" customHeight="1" x14ac:dyDescent="0.2">
      <c r="A110" s="8"/>
      <c r="B110" s="45"/>
      <c r="C110" s="85"/>
      <c r="D110" s="85"/>
      <c r="E110" s="85"/>
      <c r="F110" s="85"/>
      <c r="G110" s="85"/>
      <c r="H110" s="85"/>
      <c r="I110" s="85"/>
      <c r="J110" s="45"/>
      <c r="K110" s="8"/>
    </row>
    <row r="111" spans="1:11" ht="18" customHeight="1" x14ac:dyDescent="0.2">
      <c r="A111" s="8"/>
      <c r="C111" s="19" t="s">
        <v>62</v>
      </c>
      <c r="D111" s="20" t="s">
        <v>63</v>
      </c>
      <c r="E111" s="31"/>
      <c r="F111" s="31"/>
      <c r="G111" s="31"/>
      <c r="H111" s="31"/>
      <c r="I111" s="31"/>
      <c r="J111" s="31"/>
      <c r="K111" s="8"/>
    </row>
    <row r="112" spans="1:11" ht="18" customHeight="1" x14ac:dyDescent="0.2">
      <c r="A112" s="8"/>
      <c r="B112" s="8"/>
      <c r="C112" s="8"/>
      <c r="D112" s="8"/>
      <c r="E112" s="8"/>
      <c r="F112" s="8"/>
      <c r="G112" s="8"/>
      <c r="H112" s="8"/>
      <c r="I112" s="8"/>
      <c r="J112" s="8"/>
      <c r="K112" s="8"/>
    </row>
    <row r="113" spans="1:11" ht="18" customHeight="1" x14ac:dyDescent="0.2">
      <c r="A113" s="8"/>
      <c r="B113" s="11" t="s">
        <v>89</v>
      </c>
      <c r="C113" s="13" t="s">
        <v>111</v>
      </c>
      <c r="D113" s="14"/>
      <c r="E113" s="14"/>
      <c r="F113" s="15"/>
      <c r="G113" s="8"/>
      <c r="H113" s="8"/>
      <c r="I113" s="38">
        <f>SUMPRODUCT(1*(NOT(ISBLANK($G$43:$G$51))))</f>
        <v>4</v>
      </c>
      <c r="J113" s="8"/>
      <c r="K113" s="8"/>
    </row>
    <row r="114" spans="1:11" ht="18" customHeight="1" x14ac:dyDescent="0.2">
      <c r="A114" s="8"/>
      <c r="B114" s="8"/>
      <c r="C114" s="8"/>
      <c r="D114" s="8"/>
      <c r="E114" s="8"/>
      <c r="F114" s="8"/>
      <c r="G114" s="8"/>
      <c r="H114" s="8"/>
      <c r="I114" s="8"/>
      <c r="J114" s="8"/>
      <c r="K114" s="8"/>
    </row>
    <row r="115" spans="1:11" ht="18" customHeight="1" x14ac:dyDescent="0.2">
      <c r="A115" s="8"/>
      <c r="B115" s="36" t="s">
        <v>240</v>
      </c>
      <c r="C115" s="8"/>
      <c r="D115" s="8"/>
      <c r="E115" s="8"/>
      <c r="F115" s="8"/>
      <c r="G115" s="8"/>
      <c r="H115" s="8"/>
      <c r="I115" s="8"/>
      <c r="J115" s="8"/>
      <c r="K115" s="8"/>
    </row>
    <row r="116" spans="1:11" ht="18" customHeight="1" x14ac:dyDescent="0.2">
      <c r="A116" s="8"/>
      <c r="B116" s="8"/>
      <c r="C116" s="8"/>
      <c r="D116" s="8"/>
      <c r="E116" s="8"/>
      <c r="F116" s="8"/>
      <c r="G116" s="8"/>
      <c r="H116" s="8"/>
      <c r="I116" s="8"/>
      <c r="J116" s="8"/>
      <c r="K116" s="8"/>
    </row>
    <row r="117" spans="1:11" ht="18" customHeight="1" x14ac:dyDescent="0.2">
      <c r="A117" s="8"/>
      <c r="C117" s="37" t="s">
        <v>35</v>
      </c>
      <c r="D117" s="8"/>
      <c r="E117" s="8"/>
      <c r="F117" s="8"/>
      <c r="H117" s="8"/>
      <c r="I117" s="12" t="s">
        <v>2</v>
      </c>
      <c r="J117" s="8"/>
      <c r="K117" s="8"/>
    </row>
    <row r="118" spans="1:11" ht="18" customHeight="1" x14ac:dyDescent="0.2">
      <c r="A118" s="8"/>
      <c r="B118" s="11" t="s">
        <v>3</v>
      </c>
      <c r="C118" s="13" t="s">
        <v>40</v>
      </c>
      <c r="D118" s="14"/>
      <c r="E118" s="14"/>
      <c r="F118" s="15"/>
      <c r="I118" s="38">
        <f>COUNTIF($G$43:$G$51,"")</f>
        <v>6</v>
      </c>
      <c r="J118" s="8"/>
      <c r="K118" s="8"/>
    </row>
    <row r="119" spans="1:11" ht="18" customHeight="1" x14ac:dyDescent="0.2">
      <c r="A119" s="8"/>
      <c r="B119" s="8"/>
      <c r="C119" s="8"/>
      <c r="D119" s="8"/>
      <c r="E119" s="8"/>
      <c r="F119" s="8"/>
      <c r="G119" s="8"/>
      <c r="H119" s="8"/>
      <c r="I119" s="8"/>
      <c r="J119" s="8"/>
      <c r="K119" s="8"/>
    </row>
    <row r="120" spans="1:11" ht="18" customHeight="1" x14ac:dyDescent="0.2">
      <c r="A120" s="8"/>
      <c r="C120" s="85" t="s">
        <v>148</v>
      </c>
      <c r="D120" s="85"/>
      <c r="E120" s="85"/>
      <c r="F120" s="85"/>
      <c r="G120" s="85"/>
      <c r="H120" s="85"/>
      <c r="I120" s="85"/>
      <c r="J120" s="21"/>
      <c r="K120" s="8"/>
    </row>
    <row r="121" spans="1:11" ht="18" customHeight="1" x14ac:dyDescent="0.2">
      <c r="A121" s="8"/>
      <c r="B121" s="21"/>
      <c r="C121" s="85"/>
      <c r="D121" s="85"/>
      <c r="E121" s="85"/>
      <c r="F121" s="85"/>
      <c r="G121" s="85"/>
      <c r="H121" s="85"/>
      <c r="I121" s="85"/>
      <c r="J121" s="21"/>
      <c r="K121" s="8"/>
    </row>
    <row r="122" spans="1:11" ht="18" customHeight="1" x14ac:dyDescent="0.2">
      <c r="A122" s="8"/>
      <c r="B122" s="8"/>
      <c r="C122" s="8"/>
      <c r="D122" s="8"/>
      <c r="E122" s="8"/>
      <c r="F122" s="8"/>
      <c r="G122" s="8"/>
      <c r="H122" s="8"/>
      <c r="I122" s="8"/>
      <c r="J122" s="8"/>
      <c r="K122" s="8"/>
    </row>
    <row r="123" spans="1:11" ht="18" customHeight="1" x14ac:dyDescent="0.2">
      <c r="A123" s="8"/>
      <c r="B123" s="11" t="s">
        <v>89</v>
      </c>
      <c r="C123" s="13" t="s">
        <v>87</v>
      </c>
      <c r="D123" s="14"/>
      <c r="E123" s="14"/>
      <c r="F123" s="15"/>
      <c r="G123" s="8"/>
      <c r="H123" s="8"/>
      <c r="I123" s="38">
        <f>SUMPRODUCT(1*($G$43:$G$51=""))</f>
        <v>6</v>
      </c>
      <c r="J123" s="8"/>
      <c r="K123" s="8"/>
    </row>
    <row r="124" spans="1:11" ht="18" customHeight="1" x14ac:dyDescent="0.2">
      <c r="A124" s="8"/>
      <c r="B124" s="8"/>
      <c r="C124" s="8"/>
      <c r="D124" s="8"/>
      <c r="E124" s="8"/>
      <c r="F124" s="8"/>
      <c r="G124" s="8"/>
      <c r="H124" s="8"/>
      <c r="I124" s="8"/>
      <c r="J124" s="8"/>
      <c r="K124" s="8"/>
    </row>
    <row r="125" spans="1:11" ht="18" customHeight="1" x14ac:dyDescent="0.2">
      <c r="A125" s="8"/>
      <c r="B125" s="36" t="s">
        <v>241</v>
      </c>
      <c r="C125" s="8"/>
      <c r="D125" s="8"/>
      <c r="E125" s="8"/>
      <c r="F125" s="8"/>
      <c r="G125" s="8"/>
      <c r="H125" s="8"/>
      <c r="I125" s="8"/>
      <c r="J125" s="8"/>
      <c r="K125" s="8"/>
    </row>
    <row r="126" spans="1:11" ht="18" customHeight="1" x14ac:dyDescent="0.2">
      <c r="A126" s="8"/>
      <c r="B126" s="8"/>
      <c r="C126" s="8"/>
      <c r="D126" s="8"/>
      <c r="E126" s="8"/>
      <c r="F126" s="8"/>
      <c r="G126" s="8"/>
      <c r="H126" s="8"/>
      <c r="I126" s="8"/>
      <c r="J126" s="8"/>
      <c r="K126" s="8"/>
    </row>
    <row r="127" spans="1:11" ht="18" customHeight="1" x14ac:dyDescent="0.2">
      <c r="A127" s="8"/>
      <c r="C127" s="37" t="s">
        <v>150</v>
      </c>
      <c r="D127" s="8"/>
      <c r="E127" s="8"/>
      <c r="F127" s="8"/>
      <c r="H127" s="8"/>
      <c r="I127" s="12" t="s">
        <v>2</v>
      </c>
      <c r="J127" s="8"/>
      <c r="K127" s="8"/>
    </row>
    <row r="128" spans="1:11" ht="18" customHeight="1" x14ac:dyDescent="0.2">
      <c r="A128" s="8"/>
      <c r="B128" s="11" t="s">
        <v>3</v>
      </c>
      <c r="C128" s="13" t="s">
        <v>149</v>
      </c>
      <c r="D128" s="14"/>
      <c r="E128" s="14"/>
      <c r="F128" s="15"/>
      <c r="I128" s="38">
        <f>COUNTIF($E$43:$E$51,"&lt;40")</f>
        <v>3</v>
      </c>
      <c r="J128" s="8"/>
      <c r="K128" s="8"/>
    </row>
    <row r="129" spans="1:11" ht="18" customHeight="1" x14ac:dyDescent="0.2">
      <c r="A129" s="8"/>
      <c r="B129" s="8"/>
      <c r="C129" s="8"/>
      <c r="D129" s="8"/>
      <c r="E129" s="8"/>
      <c r="F129" s="8"/>
      <c r="G129" s="8"/>
      <c r="H129" s="8"/>
      <c r="I129" s="8"/>
      <c r="J129" s="8"/>
      <c r="K129" s="8"/>
    </row>
    <row r="130" spans="1:11" ht="18" customHeight="1" x14ac:dyDescent="0.2">
      <c r="A130" s="8"/>
      <c r="B130" s="11" t="s">
        <v>89</v>
      </c>
      <c r="C130" s="13" t="s">
        <v>151</v>
      </c>
      <c r="D130" s="14"/>
      <c r="E130" s="14"/>
      <c r="F130" s="15"/>
      <c r="G130" s="8"/>
      <c r="H130" s="8"/>
      <c r="I130" s="38">
        <f>SUMPRODUCT(1*($E$43:$E$51&lt;40))</f>
        <v>3</v>
      </c>
      <c r="J130" s="8"/>
      <c r="K130" s="8"/>
    </row>
    <row r="131" spans="1:11" ht="18" customHeight="1" x14ac:dyDescent="0.2">
      <c r="A131" s="8"/>
      <c r="B131" s="8"/>
      <c r="C131" s="8"/>
      <c r="D131" s="8"/>
      <c r="E131" s="8"/>
      <c r="F131" s="8"/>
      <c r="G131" s="8"/>
      <c r="H131" s="8"/>
      <c r="I131" s="8"/>
      <c r="J131" s="8"/>
      <c r="K131" s="8"/>
    </row>
    <row r="132" spans="1:11" ht="18" customHeight="1" x14ac:dyDescent="0.2">
      <c r="A132" s="8"/>
      <c r="C132" s="37" t="s">
        <v>33</v>
      </c>
      <c r="D132" s="8"/>
      <c r="E132" s="8"/>
      <c r="F132" s="8"/>
      <c r="H132" s="8"/>
      <c r="I132" s="12" t="s">
        <v>2</v>
      </c>
      <c r="J132" s="8"/>
      <c r="K132" s="8"/>
    </row>
    <row r="133" spans="1:11" ht="18" customHeight="1" x14ac:dyDescent="0.2">
      <c r="A133" s="8"/>
      <c r="B133" s="11" t="s">
        <v>3</v>
      </c>
      <c r="C133" s="13" t="s">
        <v>41</v>
      </c>
      <c r="D133" s="14"/>
      <c r="E133" s="14"/>
      <c r="F133" s="15"/>
      <c r="I133" s="38">
        <f>COUNTIF($E$43:$E$51,"&gt;=50")</f>
        <v>4</v>
      </c>
      <c r="J133" s="8"/>
      <c r="K133" s="8"/>
    </row>
    <row r="134" spans="1:11" ht="18" customHeight="1" x14ac:dyDescent="0.2">
      <c r="A134" s="8"/>
      <c r="B134" s="8"/>
      <c r="C134" s="8"/>
      <c r="D134" s="8"/>
      <c r="E134" s="8"/>
      <c r="F134" s="8"/>
      <c r="G134" s="8"/>
      <c r="H134" s="8"/>
      <c r="I134" s="8"/>
      <c r="J134" s="8"/>
      <c r="K134" s="8"/>
    </row>
    <row r="135" spans="1:11" ht="18" customHeight="1" x14ac:dyDescent="0.2">
      <c r="A135" s="8"/>
      <c r="B135" s="11" t="s">
        <v>89</v>
      </c>
      <c r="C135" s="13" t="s">
        <v>88</v>
      </c>
      <c r="D135" s="14"/>
      <c r="E135" s="14"/>
      <c r="F135" s="15"/>
      <c r="G135" s="8"/>
      <c r="H135" s="8"/>
      <c r="I135" s="38">
        <f>SUMPRODUCT(1*($E$43:$E$51&gt;=50))</f>
        <v>4</v>
      </c>
      <c r="J135" s="8"/>
      <c r="K135" s="8"/>
    </row>
    <row r="136" spans="1:11" ht="18" customHeight="1" x14ac:dyDescent="0.2">
      <c r="A136" s="8"/>
      <c r="B136" s="8"/>
      <c r="C136" s="8"/>
      <c r="D136" s="8"/>
      <c r="E136" s="8"/>
      <c r="F136" s="8"/>
      <c r="G136" s="8"/>
      <c r="H136" s="8"/>
      <c r="I136" s="8"/>
      <c r="J136" s="8"/>
      <c r="K136" s="8"/>
    </row>
    <row r="137" spans="1:11" ht="18" customHeight="1" x14ac:dyDescent="0.2">
      <c r="A137" s="8"/>
      <c r="B137" s="36" t="s">
        <v>242</v>
      </c>
      <c r="C137" s="8"/>
      <c r="D137" s="8"/>
      <c r="E137" s="8"/>
      <c r="F137" s="8"/>
      <c r="G137" s="8"/>
      <c r="H137" s="8"/>
      <c r="I137" s="8"/>
      <c r="J137" s="8"/>
      <c r="K137" s="8"/>
    </row>
    <row r="138" spans="1:11" ht="18" customHeight="1" x14ac:dyDescent="0.2">
      <c r="A138" s="8"/>
      <c r="B138" s="8"/>
      <c r="C138" s="8"/>
      <c r="D138" s="8"/>
      <c r="E138" s="8"/>
      <c r="F138" s="8"/>
      <c r="G138" s="8"/>
      <c r="H138" s="8"/>
      <c r="I138" s="8"/>
      <c r="J138" s="8"/>
      <c r="K138" s="8"/>
    </row>
    <row r="139" spans="1:11" ht="18" customHeight="1" x14ac:dyDescent="0.2">
      <c r="A139" s="8"/>
      <c r="B139" s="8"/>
      <c r="C139" s="37" t="s">
        <v>156</v>
      </c>
      <c r="D139" s="8"/>
      <c r="E139" s="8"/>
      <c r="H139" s="12" t="s">
        <v>34</v>
      </c>
      <c r="I139" s="12" t="s">
        <v>2</v>
      </c>
      <c r="K139" s="8"/>
    </row>
    <row r="140" spans="1:11" ht="18" customHeight="1" x14ac:dyDescent="0.2">
      <c r="A140" s="8"/>
      <c r="B140" s="11" t="s">
        <v>3</v>
      </c>
      <c r="C140" s="13" t="s">
        <v>154</v>
      </c>
      <c r="D140" s="14"/>
      <c r="E140" s="14"/>
      <c r="F140" s="15"/>
      <c r="H140" s="16">
        <v>35</v>
      </c>
      <c r="I140" s="35">
        <f>SUMIF($E$43:$E$51,"&lt;"&amp;H140,$F$43:$F$51)</f>
        <v>100</v>
      </c>
      <c r="K140" s="8"/>
    </row>
    <row r="141" spans="1:11" ht="18" customHeight="1" x14ac:dyDescent="0.2">
      <c r="A141" s="8"/>
      <c r="B141" s="8"/>
      <c r="C141" s="8"/>
      <c r="D141" s="8"/>
      <c r="E141" s="8"/>
      <c r="F141" s="8"/>
      <c r="G141" s="8"/>
      <c r="H141" s="8"/>
      <c r="I141" s="8"/>
      <c r="K141" s="8"/>
    </row>
    <row r="142" spans="1:11" ht="18" customHeight="1" x14ac:dyDescent="0.2">
      <c r="A142" s="8"/>
      <c r="B142" s="11" t="s">
        <v>89</v>
      </c>
      <c r="C142" s="13" t="s">
        <v>155</v>
      </c>
      <c r="D142" s="14"/>
      <c r="E142" s="14"/>
      <c r="F142" s="15"/>
      <c r="G142" s="8"/>
      <c r="H142" s="16">
        <v>35</v>
      </c>
      <c r="I142" s="35">
        <f>SUMPRODUCT($F$43:$F$51,1*($E$43:$E$51&lt;H142))</f>
        <v>100</v>
      </c>
      <c r="J142" s="8"/>
      <c r="K142" s="8"/>
    </row>
    <row r="143" spans="1:11" ht="18" customHeight="1" x14ac:dyDescent="0.2">
      <c r="A143" s="8"/>
      <c r="B143" s="8"/>
      <c r="C143" s="8"/>
      <c r="D143" s="8"/>
      <c r="E143" s="8"/>
      <c r="F143" s="8"/>
      <c r="G143" s="8"/>
      <c r="H143" s="8"/>
      <c r="I143" s="8"/>
      <c r="J143" s="8"/>
      <c r="K143" s="8"/>
    </row>
    <row r="144" spans="1:11" ht="18" customHeight="1" x14ac:dyDescent="0.2">
      <c r="A144" s="8"/>
      <c r="B144" s="36" t="s">
        <v>243</v>
      </c>
      <c r="C144" s="8"/>
      <c r="D144" s="8"/>
      <c r="E144" s="8"/>
      <c r="F144" s="8"/>
      <c r="G144" s="8"/>
      <c r="H144" s="8"/>
      <c r="I144" s="8"/>
      <c r="J144" s="8"/>
      <c r="K144" s="8"/>
    </row>
    <row r="145" spans="1:11" ht="18" customHeight="1" x14ac:dyDescent="0.2">
      <c r="A145" s="8"/>
      <c r="B145" s="8"/>
      <c r="C145" s="8"/>
      <c r="D145" s="8"/>
      <c r="E145" s="8"/>
      <c r="F145" s="8"/>
      <c r="G145" s="8"/>
      <c r="H145" s="8"/>
      <c r="I145" s="8"/>
      <c r="J145" s="8"/>
      <c r="K145" s="8"/>
    </row>
    <row r="146" spans="1:11" ht="18" customHeight="1" x14ac:dyDescent="0.2">
      <c r="A146" s="8"/>
      <c r="B146" s="8"/>
      <c r="C146" s="37" t="s">
        <v>220</v>
      </c>
      <c r="D146" s="8"/>
      <c r="E146" s="8"/>
      <c r="H146" s="12" t="s">
        <v>21</v>
      </c>
      <c r="I146" s="12" t="s">
        <v>2</v>
      </c>
      <c r="K146" s="8"/>
    </row>
    <row r="147" spans="1:11" ht="18" customHeight="1" x14ac:dyDescent="0.2">
      <c r="A147" s="8"/>
      <c r="B147" s="11" t="s">
        <v>3</v>
      </c>
      <c r="C147" s="13" t="s">
        <v>153</v>
      </c>
      <c r="D147" s="14"/>
      <c r="E147" s="14"/>
      <c r="F147" s="15"/>
      <c r="H147" s="16" t="s">
        <v>152</v>
      </c>
      <c r="I147" s="35">
        <f>SUMIF($C$43:$C$51,H147,$F$43:$F$51)</f>
        <v>700</v>
      </c>
      <c r="K147" s="8"/>
    </row>
    <row r="148" spans="1:11" ht="18" customHeight="1" x14ac:dyDescent="0.2">
      <c r="A148" s="8"/>
      <c r="B148" s="8"/>
      <c r="C148" s="8"/>
      <c r="D148" s="8"/>
      <c r="E148" s="8"/>
      <c r="F148" s="8"/>
      <c r="G148" s="8"/>
      <c r="H148" s="16" t="s">
        <v>31</v>
      </c>
      <c r="I148" s="35">
        <f>SUMIF($C$43:$C$51,H148,$F$43:$F$51)</f>
        <v>7770</v>
      </c>
      <c r="K148" s="8"/>
    </row>
    <row r="149" spans="1:11" ht="18" customHeight="1" x14ac:dyDescent="0.2">
      <c r="A149" s="8"/>
      <c r="B149" s="8"/>
      <c r="C149" s="8"/>
      <c r="D149" s="8"/>
      <c r="E149" s="8"/>
      <c r="F149" s="8"/>
      <c r="G149" s="8"/>
      <c r="H149" s="16" t="s">
        <v>219</v>
      </c>
      <c r="I149" s="35">
        <f>SUMIF($C$43:$C$51,H149,$F$43:$F$51)</f>
        <v>700</v>
      </c>
      <c r="K149" s="8"/>
    </row>
    <row r="150" spans="1:11" ht="18" customHeight="1" x14ac:dyDescent="0.2">
      <c r="A150" s="8"/>
      <c r="B150" s="8"/>
      <c r="C150" s="8"/>
      <c r="D150" s="8"/>
      <c r="E150" s="8"/>
      <c r="F150" s="8"/>
      <c r="G150" s="8"/>
      <c r="H150" s="8"/>
      <c r="I150" s="8"/>
      <c r="J150" s="8"/>
      <c r="K150" s="8"/>
    </row>
    <row r="151" spans="1:11" ht="18" customHeight="1" x14ac:dyDescent="0.2">
      <c r="A151" s="8"/>
      <c r="B151" s="8"/>
      <c r="C151" s="37" t="s">
        <v>221</v>
      </c>
      <c r="D151" s="8"/>
      <c r="E151" s="8"/>
      <c r="H151" s="12" t="s">
        <v>216</v>
      </c>
      <c r="I151" s="12" t="s">
        <v>2</v>
      </c>
      <c r="K151" s="8"/>
    </row>
    <row r="152" spans="1:11" ht="18" customHeight="1" x14ac:dyDescent="0.2">
      <c r="A152" s="8"/>
      <c r="B152" s="11" t="s">
        <v>3</v>
      </c>
      <c r="C152" s="13" t="s">
        <v>218</v>
      </c>
      <c r="D152" s="14"/>
      <c r="E152" s="14"/>
      <c r="F152" s="15"/>
      <c r="H152" s="16" t="s">
        <v>217</v>
      </c>
      <c r="I152" s="35">
        <f>SUMIF($E$43:$E$51,H152,$F$43:$F$51)</f>
        <v>4060</v>
      </c>
      <c r="K152" s="8"/>
    </row>
    <row r="153" spans="1:11" ht="18" customHeight="1" x14ac:dyDescent="0.2">
      <c r="A153" s="8"/>
      <c r="B153" s="8"/>
      <c r="C153" s="8"/>
      <c r="D153" s="8"/>
      <c r="E153" s="8"/>
      <c r="F153" s="8"/>
      <c r="G153" s="8"/>
      <c r="H153" s="16" t="s">
        <v>247</v>
      </c>
      <c r="I153" s="35">
        <f>SUMIF($E$43:$E$51,H153,$F$43:$F$51)</f>
        <v>7770</v>
      </c>
      <c r="K153" s="8"/>
    </row>
    <row r="154" spans="1:11" ht="18" customHeight="1" x14ac:dyDescent="0.2">
      <c r="A154" s="8"/>
      <c r="B154" s="8"/>
      <c r="C154" s="8"/>
      <c r="D154" s="8"/>
      <c r="E154" s="8"/>
      <c r="F154" s="8"/>
      <c r="G154" s="8"/>
      <c r="H154" s="8"/>
      <c r="I154" s="8"/>
      <c r="K154" s="8"/>
    </row>
    <row r="155" spans="1:11" ht="18" customHeight="1" x14ac:dyDescent="0.2">
      <c r="A155" s="8"/>
      <c r="B155" s="36" t="s">
        <v>81</v>
      </c>
      <c r="C155" s="8"/>
      <c r="D155" s="8"/>
      <c r="E155" s="8"/>
      <c r="F155" s="8"/>
      <c r="G155" s="8"/>
      <c r="H155" s="8"/>
      <c r="I155" s="8"/>
      <c r="J155" s="8"/>
      <c r="K155" s="8"/>
    </row>
    <row r="156" spans="1:11" ht="18" customHeight="1" x14ac:dyDescent="0.2">
      <c r="A156" s="8"/>
      <c r="B156" s="8"/>
      <c r="C156" s="8"/>
      <c r="D156" s="8"/>
      <c r="E156" s="8"/>
      <c r="F156" s="8"/>
      <c r="G156" s="8"/>
      <c r="H156" s="8"/>
      <c r="I156" s="8"/>
      <c r="J156" s="8"/>
      <c r="K156" s="8"/>
    </row>
    <row r="157" spans="1:11" ht="18" customHeight="1" x14ac:dyDescent="0.2">
      <c r="A157" s="8"/>
      <c r="B157" s="8"/>
      <c r="C157" s="37" t="s">
        <v>157</v>
      </c>
      <c r="D157" s="8"/>
      <c r="E157" s="8"/>
      <c r="H157" s="8"/>
      <c r="I157" s="12" t="s">
        <v>2</v>
      </c>
      <c r="K157" s="8"/>
    </row>
    <row r="158" spans="1:11" ht="18" customHeight="1" x14ac:dyDescent="0.2">
      <c r="A158" s="8"/>
      <c r="B158" s="11" t="s">
        <v>3</v>
      </c>
      <c r="C158" s="13" t="s">
        <v>122</v>
      </c>
      <c r="D158" s="14"/>
      <c r="E158" s="14"/>
      <c r="F158" s="15"/>
      <c r="I158" s="38">
        <f>SUMIFS($F$43:$F$51,$E$43:$E$51,"&gt;=20",$E$43:$E$51,"&lt;=40")</f>
        <v>1300</v>
      </c>
      <c r="K158" s="8"/>
    </row>
    <row r="159" spans="1:11" ht="18" customHeight="1" x14ac:dyDescent="0.2">
      <c r="A159" s="8"/>
      <c r="B159" s="8"/>
      <c r="C159" s="8"/>
      <c r="D159" s="8"/>
      <c r="E159" s="8"/>
      <c r="F159" s="8"/>
      <c r="G159" s="8"/>
      <c r="H159" s="8"/>
      <c r="I159" s="8"/>
      <c r="K159" s="8"/>
    </row>
    <row r="160" spans="1:11" ht="18" customHeight="1" x14ac:dyDescent="0.2">
      <c r="A160" s="8"/>
      <c r="B160" s="8"/>
      <c r="C160" s="8"/>
      <c r="D160" s="8"/>
      <c r="E160" s="8"/>
      <c r="F160" s="8"/>
      <c r="G160" s="8"/>
      <c r="H160" s="8"/>
      <c r="I160" s="8"/>
      <c r="K160" s="8"/>
    </row>
    <row r="161" spans="1:11" ht="18" customHeight="1" x14ac:dyDescent="0.2">
      <c r="A161" s="8"/>
      <c r="B161" s="36" t="s">
        <v>38</v>
      </c>
      <c r="C161" s="8"/>
      <c r="D161" s="8"/>
      <c r="E161" s="8"/>
      <c r="F161" s="8"/>
      <c r="G161" s="8"/>
      <c r="H161" s="8"/>
      <c r="I161" s="8"/>
      <c r="J161" s="8"/>
      <c r="K161" s="8"/>
    </row>
    <row r="162" spans="1:11" ht="18" customHeight="1" x14ac:dyDescent="0.2">
      <c r="A162" s="8"/>
      <c r="B162" s="8"/>
      <c r="C162" s="8"/>
      <c r="D162" s="8"/>
      <c r="E162" s="8"/>
      <c r="F162" s="8"/>
      <c r="G162" s="8"/>
      <c r="H162" s="8"/>
      <c r="I162" s="8"/>
      <c r="J162" s="8"/>
      <c r="K162" s="8"/>
    </row>
    <row r="163" spans="1:11" ht="18" customHeight="1" x14ac:dyDescent="0.2">
      <c r="A163" s="8"/>
      <c r="B163" s="8"/>
      <c r="C163" s="37" t="s">
        <v>43</v>
      </c>
      <c r="D163" s="8"/>
      <c r="E163" s="8"/>
      <c r="H163" s="8"/>
      <c r="K163" s="8"/>
    </row>
    <row r="164" spans="1:11" ht="18" customHeight="1" x14ac:dyDescent="0.2">
      <c r="A164" s="8"/>
      <c r="B164" s="11" t="s">
        <v>3</v>
      </c>
      <c r="C164" s="13" t="s">
        <v>42</v>
      </c>
      <c r="D164" s="14"/>
      <c r="E164" s="14"/>
      <c r="F164" s="15"/>
      <c r="H164" s="8"/>
      <c r="I164" s="38">
        <f>SUMIF($D$43:$D$51,"A",$F$43:$F$51)+SUMIF($D$43:$D$51,"B",$F$43:$F$51)</f>
        <v>3330</v>
      </c>
      <c r="K164" s="8"/>
    </row>
    <row r="165" spans="1:11" ht="18" customHeight="1" x14ac:dyDescent="0.2">
      <c r="A165" s="8"/>
      <c r="B165" s="8"/>
      <c r="C165" s="8"/>
      <c r="D165" s="8"/>
      <c r="E165" s="8"/>
      <c r="F165" s="8"/>
      <c r="G165" s="8"/>
      <c r="H165" s="8"/>
      <c r="I165" s="8"/>
      <c r="K165" s="8"/>
    </row>
    <row r="166" spans="1:11" ht="18" customHeight="1" x14ac:dyDescent="0.2">
      <c r="A166" s="8"/>
      <c r="B166" s="11" t="s">
        <v>3</v>
      </c>
      <c r="C166" s="13" t="s">
        <v>116</v>
      </c>
      <c r="D166" s="14"/>
      <c r="E166" s="14"/>
      <c r="F166" s="15"/>
      <c r="G166" s="8"/>
      <c r="H166" s="8"/>
      <c r="I166" s="38">
        <f>SUM(SUMIF($D$43:$D$51,{"A","B"},$F$43:$F$51))</f>
        <v>3330</v>
      </c>
      <c r="J166" s="8"/>
      <c r="K166" s="8"/>
    </row>
    <row r="167" spans="1:11" ht="18" customHeight="1" x14ac:dyDescent="0.2">
      <c r="A167" s="8"/>
      <c r="B167" s="8"/>
      <c r="C167" s="8"/>
      <c r="D167" s="8"/>
      <c r="E167" s="8"/>
      <c r="F167" s="8"/>
      <c r="G167" s="8"/>
      <c r="H167" s="8"/>
      <c r="I167" s="8"/>
      <c r="J167" s="8"/>
      <c r="K167" s="8"/>
    </row>
    <row r="168" spans="1:11" ht="18" customHeight="1" x14ac:dyDescent="0.2">
      <c r="A168" s="8"/>
      <c r="C168" s="85" t="s">
        <v>113</v>
      </c>
      <c r="D168" s="85"/>
      <c r="E168" s="85"/>
      <c r="F168" s="85"/>
      <c r="G168" s="85"/>
      <c r="H168" s="85"/>
      <c r="I168" s="85"/>
      <c r="J168" s="21"/>
      <c r="K168" s="8"/>
    </row>
    <row r="169" spans="1:11" ht="18" customHeight="1" x14ac:dyDescent="0.2">
      <c r="A169" s="8"/>
      <c r="C169" s="85"/>
      <c r="D169" s="85"/>
      <c r="E169" s="85"/>
      <c r="F169" s="85"/>
      <c r="G169" s="85"/>
      <c r="H169" s="85"/>
      <c r="I169" s="85"/>
      <c r="J169" s="21"/>
      <c r="K169" s="8"/>
    </row>
    <row r="170" spans="1:11" ht="18" customHeight="1" x14ac:dyDescent="0.2">
      <c r="A170" s="8"/>
      <c r="C170" s="85"/>
      <c r="D170" s="85"/>
      <c r="E170" s="85"/>
      <c r="F170" s="85"/>
      <c r="G170" s="85"/>
      <c r="H170" s="85"/>
      <c r="I170" s="85"/>
      <c r="J170" s="21"/>
      <c r="K170" s="8"/>
    </row>
    <row r="171" spans="1:11" ht="18" customHeight="1" x14ac:dyDescent="0.2">
      <c r="A171" s="8"/>
      <c r="B171" s="21"/>
      <c r="C171" s="85"/>
      <c r="D171" s="85"/>
      <c r="E171" s="85"/>
      <c r="F171" s="85"/>
      <c r="G171" s="85"/>
      <c r="H171" s="85"/>
      <c r="I171" s="85"/>
      <c r="J171" s="21"/>
      <c r="K171" s="8"/>
    </row>
    <row r="172" spans="1:11" ht="18" customHeight="1" x14ac:dyDescent="0.2">
      <c r="A172" s="8"/>
      <c r="B172" s="8"/>
      <c r="C172" s="8"/>
      <c r="D172" s="8"/>
      <c r="E172" s="8"/>
      <c r="F172" s="8"/>
      <c r="G172" s="8"/>
      <c r="H172" s="8"/>
      <c r="I172" s="8"/>
      <c r="J172" s="8"/>
      <c r="K172" s="8"/>
    </row>
    <row r="173" spans="1:11" ht="18" customHeight="1" x14ac:dyDescent="0.2">
      <c r="A173" s="8"/>
      <c r="B173" s="36" t="s">
        <v>120</v>
      </c>
      <c r="C173" s="8"/>
      <c r="D173" s="8"/>
      <c r="E173" s="8"/>
      <c r="F173" s="8"/>
      <c r="G173" s="8"/>
      <c r="H173" s="8"/>
      <c r="I173" s="8"/>
      <c r="J173" s="8"/>
      <c r="K173" s="8"/>
    </row>
    <row r="174" spans="1:11" ht="18" customHeight="1" x14ac:dyDescent="0.2">
      <c r="A174" s="8"/>
      <c r="B174" s="8"/>
      <c r="C174" s="8"/>
      <c r="D174" s="8"/>
      <c r="E174" s="8"/>
      <c r="F174" s="8"/>
      <c r="G174" s="8"/>
      <c r="H174" s="8"/>
      <c r="I174" s="8"/>
      <c r="J174" s="8"/>
      <c r="K174" s="8"/>
    </row>
    <row r="175" spans="1:11" ht="18" customHeight="1" x14ac:dyDescent="0.2">
      <c r="A175" s="8"/>
      <c r="B175" s="85" t="s">
        <v>172</v>
      </c>
      <c r="C175" s="85"/>
      <c r="D175" s="85"/>
      <c r="E175" s="85"/>
      <c r="F175" s="85"/>
      <c r="G175" s="85"/>
      <c r="H175" s="85"/>
      <c r="I175" s="85"/>
      <c r="J175" s="8"/>
      <c r="K175" s="8"/>
    </row>
    <row r="176" spans="1:11" ht="18" customHeight="1" x14ac:dyDescent="0.2">
      <c r="A176" s="8"/>
      <c r="B176" s="85"/>
      <c r="C176" s="85"/>
      <c r="D176" s="85"/>
      <c r="E176" s="85"/>
      <c r="F176" s="85"/>
      <c r="G176" s="85"/>
      <c r="H176" s="85"/>
      <c r="I176" s="85"/>
      <c r="J176" s="8"/>
      <c r="K176" s="8"/>
    </row>
    <row r="177" spans="1:11" ht="18" customHeight="1" x14ac:dyDescent="0.2">
      <c r="A177" s="8"/>
      <c r="B177" s="8"/>
      <c r="C177" s="8"/>
      <c r="D177" s="8"/>
      <c r="E177" s="8"/>
      <c r="F177" s="8"/>
      <c r="G177" s="8"/>
      <c r="H177" s="8"/>
      <c r="I177" s="8"/>
      <c r="J177" s="8"/>
      <c r="K177" s="8"/>
    </row>
    <row r="178" spans="1:11" ht="18" customHeight="1" x14ac:dyDescent="0.2">
      <c r="A178" s="8"/>
      <c r="B178" s="8"/>
      <c r="C178" s="37" t="s">
        <v>158</v>
      </c>
      <c r="D178" s="8"/>
      <c r="E178" s="8"/>
      <c r="F178" s="8"/>
      <c r="G178" s="8"/>
      <c r="H178" s="8"/>
      <c r="I178" s="12" t="s">
        <v>2</v>
      </c>
      <c r="J178" s="8"/>
      <c r="K178" s="8"/>
    </row>
    <row r="179" spans="1:11" ht="18" customHeight="1" x14ac:dyDescent="0.2">
      <c r="A179" s="8"/>
      <c r="B179" s="11" t="s">
        <v>3</v>
      </c>
      <c r="C179" s="49" t="s">
        <v>112</v>
      </c>
      <c r="D179" s="52"/>
      <c r="E179" s="52"/>
      <c r="F179" s="52"/>
      <c r="G179" s="53"/>
      <c r="H179" s="8"/>
      <c r="I179" s="38">
        <f>SUMPRODUCT($F$43:$F$51,1*( (($D$43:$D$51="A")+($D$43:$D$51="B"))&gt;0 ))</f>
        <v>3330</v>
      </c>
      <c r="J179" s="8"/>
      <c r="K179" s="8"/>
    </row>
    <row r="180" spans="1:11" ht="18" customHeight="1" x14ac:dyDescent="0.2">
      <c r="A180" s="8"/>
      <c r="B180" s="8"/>
      <c r="C180" s="8"/>
      <c r="D180" s="8"/>
      <c r="E180" s="8"/>
      <c r="F180" s="8"/>
      <c r="G180" s="8"/>
      <c r="H180" s="8"/>
      <c r="I180" s="8"/>
      <c r="J180" s="8"/>
      <c r="K180" s="8"/>
    </row>
    <row r="181" spans="1:11" ht="18" customHeight="1" x14ac:dyDescent="0.2">
      <c r="A181" s="8"/>
      <c r="B181" s="8"/>
      <c r="C181" s="37" t="s">
        <v>159</v>
      </c>
      <c r="D181" s="8"/>
      <c r="E181" s="8"/>
      <c r="F181" s="8"/>
      <c r="G181" s="8"/>
      <c r="H181" s="8"/>
      <c r="I181" s="8"/>
      <c r="J181" s="8"/>
      <c r="K181" s="8"/>
    </row>
    <row r="182" spans="1:11" ht="18" customHeight="1" x14ac:dyDescent="0.2">
      <c r="A182" s="8"/>
      <c r="B182" s="11" t="s">
        <v>3</v>
      </c>
      <c r="C182" s="49" t="s">
        <v>121</v>
      </c>
      <c r="D182" s="52"/>
      <c r="E182" s="52"/>
      <c r="F182" s="52"/>
      <c r="G182" s="53"/>
      <c r="H182" s="8"/>
      <c r="I182" s="38">
        <f>SUMPRODUCT($F$43:$F$51,1*( (($D$43:$D$51="A")+($E$43:$E$51&gt;45))&gt;0 ))</f>
        <v>7170</v>
      </c>
      <c r="J182" s="8"/>
      <c r="K182" s="8"/>
    </row>
    <row r="183" spans="1:11" ht="18" customHeight="1" x14ac:dyDescent="0.2">
      <c r="A183" s="8"/>
      <c r="B183" s="8"/>
      <c r="C183" s="8"/>
      <c r="D183" s="8"/>
      <c r="E183" s="8"/>
      <c r="F183" s="8"/>
      <c r="G183" s="8"/>
      <c r="H183" s="8"/>
      <c r="I183" s="8"/>
      <c r="J183" s="8"/>
      <c r="K183" s="8"/>
    </row>
    <row r="184" spans="1:11" ht="18" customHeight="1" x14ac:dyDescent="0.2">
      <c r="A184" s="8"/>
      <c r="B184" s="8"/>
      <c r="C184" s="8"/>
      <c r="D184" s="8"/>
      <c r="E184" s="8"/>
      <c r="F184" s="8"/>
      <c r="G184" s="8"/>
      <c r="H184" s="8"/>
      <c r="I184" s="8"/>
      <c r="J184" s="8"/>
      <c r="K184" s="8"/>
    </row>
    <row r="185" spans="1:11" ht="18" customHeight="1" x14ac:dyDescent="0.2">
      <c r="A185" s="8"/>
      <c r="B185" s="36" t="s">
        <v>248</v>
      </c>
      <c r="C185" s="8"/>
      <c r="D185" s="8"/>
      <c r="E185" s="8"/>
      <c r="F185" s="8"/>
      <c r="G185" s="8"/>
      <c r="H185" s="8"/>
      <c r="I185" s="8"/>
      <c r="J185" s="8"/>
      <c r="K185" s="8"/>
    </row>
    <row r="186" spans="1:11" ht="18" customHeight="1" x14ac:dyDescent="0.2">
      <c r="A186" s="8"/>
      <c r="B186" s="8"/>
      <c r="C186" s="8"/>
      <c r="D186" s="8"/>
      <c r="E186" s="8"/>
      <c r="F186" s="8"/>
      <c r="G186" s="8"/>
      <c r="H186" s="8"/>
      <c r="I186" s="8"/>
      <c r="J186" s="8"/>
      <c r="K186" s="8"/>
    </row>
    <row r="187" spans="1:11" ht="18" customHeight="1" x14ac:dyDescent="0.2">
      <c r="A187" s="8"/>
      <c r="B187" s="8"/>
      <c r="C187" s="37" t="s">
        <v>249</v>
      </c>
      <c r="D187" s="8"/>
      <c r="E187" s="8"/>
      <c r="F187" s="8"/>
      <c r="G187" s="8"/>
      <c r="H187" s="8"/>
      <c r="I187" s="12" t="s">
        <v>2</v>
      </c>
      <c r="J187" s="8"/>
      <c r="K187" s="8"/>
    </row>
    <row r="188" spans="1:11" ht="18" customHeight="1" x14ac:dyDescent="0.2">
      <c r="A188" s="8"/>
      <c r="B188" s="11" t="s">
        <v>3</v>
      </c>
      <c r="C188" s="49" t="s">
        <v>250</v>
      </c>
      <c r="D188" s="52"/>
      <c r="E188" s="52"/>
      <c r="F188" s="52"/>
      <c r="G188" s="53"/>
      <c r="H188" s="8"/>
      <c r="I188" s="38">
        <f t="array" ref="I188">MAX(IF($D$43:$D$51="A",$E$43:$E$51))</f>
        <v>50</v>
      </c>
      <c r="J188" s="8"/>
      <c r="K188" s="8"/>
    </row>
    <row r="189" spans="1:11" ht="18" customHeight="1" x14ac:dyDescent="0.2">
      <c r="A189" s="8"/>
      <c r="B189" s="8"/>
      <c r="C189" s="84" t="s">
        <v>251</v>
      </c>
      <c r="D189" s="8"/>
      <c r="E189" s="8"/>
      <c r="F189" s="8"/>
      <c r="G189" s="8"/>
      <c r="H189" s="8"/>
      <c r="I189" s="8"/>
      <c r="J189" s="8"/>
      <c r="K189" s="8"/>
    </row>
    <row r="190" spans="1:11" ht="18" customHeight="1" x14ac:dyDescent="0.2">
      <c r="A190" s="8"/>
      <c r="B190" s="8"/>
      <c r="C190" s="8"/>
      <c r="D190" s="8"/>
      <c r="E190" s="8"/>
      <c r="F190" s="8"/>
      <c r="G190" s="8"/>
      <c r="H190" s="8"/>
      <c r="I190" s="8"/>
      <c r="J190" s="8"/>
      <c r="K190" s="8"/>
    </row>
    <row r="191" spans="1:11" ht="18" customHeight="1" x14ac:dyDescent="0.2">
      <c r="A191" s="8"/>
      <c r="B191" s="8"/>
      <c r="C191" s="8"/>
      <c r="D191" s="8"/>
      <c r="E191" s="8"/>
      <c r="F191" s="8"/>
      <c r="G191" s="8"/>
      <c r="H191" s="8"/>
      <c r="I191" s="8"/>
      <c r="J191" s="8"/>
      <c r="K191" s="8"/>
    </row>
    <row r="192" spans="1:11" ht="23.25" x14ac:dyDescent="0.2">
      <c r="A192" s="8"/>
      <c r="B192" s="22" t="s">
        <v>188</v>
      </c>
      <c r="C192" s="10"/>
      <c r="D192" s="10"/>
      <c r="E192" s="10"/>
      <c r="F192" s="10"/>
      <c r="G192" s="10"/>
      <c r="H192" s="10"/>
      <c r="I192" s="10"/>
      <c r="J192" s="10"/>
      <c r="K192" s="8"/>
    </row>
    <row r="193" spans="1:11" ht="18" customHeight="1" x14ac:dyDescent="0.2">
      <c r="A193" s="8"/>
      <c r="B193" s="8"/>
      <c r="C193" s="8"/>
      <c r="D193" s="8"/>
      <c r="E193" s="8"/>
      <c r="F193" s="8"/>
      <c r="G193" s="8"/>
      <c r="H193" s="8"/>
      <c r="I193" s="8"/>
      <c r="J193" s="8"/>
      <c r="K193" s="8"/>
    </row>
    <row r="194" spans="1:11" ht="18" customHeight="1" x14ac:dyDescent="0.2">
      <c r="A194" s="8"/>
      <c r="B194" s="85" t="s">
        <v>213</v>
      </c>
      <c r="C194" s="85"/>
      <c r="D194" s="85"/>
      <c r="E194" s="85"/>
      <c r="F194" s="85"/>
      <c r="G194" s="85"/>
      <c r="H194" s="85"/>
      <c r="I194" s="85"/>
      <c r="J194" s="8"/>
      <c r="K194" s="8"/>
    </row>
    <row r="195" spans="1:11" ht="18" customHeight="1" x14ac:dyDescent="0.2">
      <c r="A195" s="8"/>
      <c r="B195" s="85"/>
      <c r="C195" s="85"/>
      <c r="D195" s="85"/>
      <c r="E195" s="85"/>
      <c r="F195" s="85"/>
      <c r="G195" s="85"/>
      <c r="H195" s="85"/>
      <c r="I195" s="85"/>
      <c r="J195" s="8"/>
      <c r="K195" s="8"/>
    </row>
    <row r="196" spans="1:11" ht="18" customHeight="1" x14ac:dyDescent="0.2">
      <c r="A196" s="8"/>
      <c r="B196" s="85"/>
      <c r="C196" s="85"/>
      <c r="D196" s="85"/>
      <c r="E196" s="85"/>
      <c r="F196" s="85"/>
      <c r="G196" s="85"/>
      <c r="H196" s="85"/>
      <c r="I196" s="85"/>
      <c r="J196" s="8"/>
      <c r="K196" s="8"/>
    </row>
    <row r="197" spans="1:11" ht="18" customHeight="1" x14ac:dyDescent="0.2">
      <c r="A197" s="8"/>
      <c r="B197" s="8"/>
      <c r="C197" s="8"/>
      <c r="D197" s="8"/>
      <c r="E197" s="8"/>
      <c r="F197" s="8"/>
      <c r="G197" s="8"/>
      <c r="H197" s="8"/>
      <c r="I197" s="8"/>
      <c r="J197" s="8"/>
      <c r="K197" s="8"/>
    </row>
    <row r="198" spans="1:11" ht="18" customHeight="1" x14ac:dyDescent="0.2">
      <c r="A198" s="8"/>
      <c r="B198" s="36" t="s">
        <v>197</v>
      </c>
      <c r="C198" s="8"/>
      <c r="D198" s="8"/>
      <c r="E198" s="8"/>
      <c r="F198" s="8"/>
      <c r="G198" s="8"/>
      <c r="H198" s="8"/>
      <c r="I198" s="8"/>
      <c r="J198" s="8"/>
      <c r="K198" s="8"/>
    </row>
    <row r="199" spans="1:11" ht="18" customHeight="1" x14ac:dyDescent="0.2">
      <c r="A199" s="8"/>
      <c r="B199" s="8"/>
      <c r="C199" s="8"/>
      <c r="D199" s="8"/>
      <c r="E199" s="8"/>
      <c r="F199" s="8"/>
      <c r="G199" s="8"/>
      <c r="H199" s="8"/>
      <c r="I199" s="8"/>
      <c r="J199" s="8"/>
      <c r="K199" s="8"/>
    </row>
    <row r="200" spans="1:11" ht="18" customHeight="1" x14ac:dyDescent="0.2">
      <c r="A200" s="8"/>
      <c r="B200" s="85" t="s">
        <v>202</v>
      </c>
      <c r="C200" s="85"/>
      <c r="D200" s="85"/>
      <c r="E200" s="85"/>
      <c r="F200" s="85"/>
      <c r="G200" s="85"/>
      <c r="H200" s="8"/>
      <c r="I200" s="29" t="s">
        <v>190</v>
      </c>
      <c r="J200" s="8"/>
      <c r="K200" s="8"/>
    </row>
    <row r="201" spans="1:11" ht="18" customHeight="1" x14ac:dyDescent="0.2">
      <c r="A201" s="8"/>
      <c r="B201" s="85"/>
      <c r="C201" s="85"/>
      <c r="D201" s="85"/>
      <c r="E201" s="85"/>
      <c r="F201" s="85"/>
      <c r="G201" s="85"/>
      <c r="H201" s="8"/>
      <c r="I201" s="80">
        <v>42795</v>
      </c>
      <c r="J201" s="8" t="s">
        <v>194</v>
      </c>
      <c r="K201" s="8"/>
    </row>
    <row r="202" spans="1:11" ht="18" customHeight="1" x14ac:dyDescent="0.2">
      <c r="A202" s="8"/>
      <c r="B202" s="85"/>
      <c r="C202" s="85"/>
      <c r="D202" s="85"/>
      <c r="E202" s="85"/>
      <c r="F202" s="85"/>
      <c r="G202" s="85"/>
      <c r="H202" s="8"/>
      <c r="I202" s="81">
        <v>42795</v>
      </c>
      <c r="J202" s="8" t="s">
        <v>194</v>
      </c>
      <c r="K202" s="8"/>
    </row>
    <row r="203" spans="1:11" ht="18" customHeight="1" x14ac:dyDescent="0.2">
      <c r="A203" s="8"/>
      <c r="B203" s="85"/>
      <c r="C203" s="85"/>
      <c r="D203" s="85"/>
      <c r="E203" s="85"/>
      <c r="F203" s="85"/>
      <c r="G203" s="85"/>
      <c r="H203" s="8"/>
      <c r="I203" s="79" t="s">
        <v>191</v>
      </c>
      <c r="J203" s="8" t="s">
        <v>193</v>
      </c>
      <c r="K203" s="8"/>
    </row>
    <row r="204" spans="1:11" ht="18" customHeight="1" x14ac:dyDescent="0.2">
      <c r="A204" s="8"/>
      <c r="B204" s="85"/>
      <c r="C204" s="85"/>
      <c r="D204" s="85"/>
      <c r="E204" s="85"/>
      <c r="F204" s="85"/>
      <c r="G204" s="85"/>
      <c r="H204" s="8"/>
      <c r="I204" s="79" t="s">
        <v>192</v>
      </c>
      <c r="J204" s="8" t="s">
        <v>193</v>
      </c>
      <c r="K204" s="8"/>
    </row>
    <row r="205" spans="1:11" ht="18" customHeight="1" x14ac:dyDescent="0.2">
      <c r="A205" s="8"/>
      <c r="B205" s="78"/>
      <c r="C205" s="78"/>
      <c r="D205" s="78"/>
      <c r="E205" s="78"/>
      <c r="F205" s="78"/>
      <c r="G205" s="78"/>
      <c r="H205" s="8"/>
      <c r="I205" s="79" t="s">
        <v>200</v>
      </c>
      <c r="J205" s="8" t="s">
        <v>201</v>
      </c>
      <c r="K205" s="8"/>
    </row>
    <row r="206" spans="1:11" ht="18" customHeight="1" x14ac:dyDescent="0.2">
      <c r="A206" s="8"/>
      <c r="B206" s="8"/>
      <c r="C206" s="8"/>
      <c r="D206" s="8"/>
      <c r="E206" s="8"/>
      <c r="F206" s="8"/>
      <c r="G206" s="8"/>
      <c r="H206" s="8"/>
      <c r="I206" s="8"/>
      <c r="J206" s="8"/>
      <c r="K206" s="8"/>
    </row>
    <row r="207" spans="1:11" ht="18" customHeight="1" x14ac:dyDescent="0.2">
      <c r="A207" s="8"/>
      <c r="B207" s="11" t="s">
        <v>209</v>
      </c>
      <c r="C207" s="13" t="s">
        <v>195</v>
      </c>
      <c r="D207" s="50"/>
      <c r="E207" s="50"/>
      <c r="F207" s="50"/>
      <c r="G207" s="51"/>
      <c r="H207" s="11" t="s">
        <v>189</v>
      </c>
      <c r="I207" s="38">
        <f>COUNTIF($I$201:$I$205,"=3/1/17")</f>
        <v>4</v>
      </c>
      <c r="J207" s="8"/>
      <c r="K207" s="8"/>
    </row>
    <row r="208" spans="1:11" ht="18" customHeight="1" x14ac:dyDescent="0.2">
      <c r="A208" s="8"/>
      <c r="B208" s="11"/>
      <c r="C208" s="13" t="s">
        <v>196</v>
      </c>
      <c r="D208" s="50"/>
      <c r="E208" s="50"/>
      <c r="F208" s="50"/>
      <c r="G208" s="51"/>
      <c r="H208" s="11"/>
      <c r="I208" s="38">
        <f>COUNTIF($I$201:$I$205,DATE(2017,3,1))</f>
        <v>4</v>
      </c>
      <c r="J208" s="8"/>
      <c r="K208" s="8"/>
    </row>
    <row r="209" spans="1:11" ht="18" customHeight="1" x14ac:dyDescent="0.2">
      <c r="A209" s="8"/>
      <c r="B209" s="11"/>
      <c r="C209" s="13" t="s">
        <v>204</v>
      </c>
      <c r="D209" s="50"/>
      <c r="E209" s="50"/>
      <c r="F209" s="50"/>
      <c r="G209" s="51"/>
      <c r="H209" s="11"/>
      <c r="I209" s="38">
        <f>COUNTIF($I$201:$I$205,"March 1, 2017")</f>
        <v>4</v>
      </c>
      <c r="J209" s="8"/>
      <c r="K209" s="8"/>
    </row>
    <row r="210" spans="1:11" ht="18" customHeight="1" x14ac:dyDescent="0.2">
      <c r="A210" s="8"/>
      <c r="B210" s="11"/>
      <c r="C210" s="13" t="s">
        <v>203</v>
      </c>
      <c r="D210" s="50"/>
      <c r="E210" s="50"/>
      <c r="F210" s="50"/>
      <c r="G210" s="51"/>
      <c r="H210" s="11"/>
      <c r="I210" s="38">
        <f>COUNTIF($I$201:$I$205,"Mar 1st 2017")</f>
        <v>1</v>
      </c>
      <c r="J210" s="8"/>
      <c r="K210" s="8"/>
    </row>
    <row r="211" spans="1:11" ht="18" customHeight="1" x14ac:dyDescent="0.2">
      <c r="A211" s="8"/>
      <c r="B211" s="8"/>
      <c r="C211" s="8"/>
      <c r="D211" s="8"/>
      <c r="E211" s="8"/>
      <c r="F211" s="8"/>
      <c r="G211" s="8"/>
      <c r="H211" s="8"/>
      <c r="I211" s="8"/>
      <c r="J211" s="8"/>
      <c r="K211" s="8"/>
    </row>
    <row r="212" spans="1:11" ht="18" customHeight="1" x14ac:dyDescent="0.2">
      <c r="A212" s="8"/>
      <c r="B212" s="8"/>
      <c r="C212" s="8"/>
      <c r="D212" s="8"/>
      <c r="E212" s="8"/>
      <c r="F212" s="8"/>
      <c r="G212" s="8"/>
      <c r="H212" s="8"/>
      <c r="I212" s="82"/>
      <c r="J212" s="8"/>
      <c r="K212" s="8"/>
    </row>
    <row r="213" spans="1:11" ht="18" customHeight="1" x14ac:dyDescent="0.2">
      <c r="A213" s="8"/>
      <c r="B213" s="36" t="s">
        <v>212</v>
      </c>
      <c r="C213" s="8"/>
      <c r="D213" s="8"/>
      <c r="E213" s="8"/>
      <c r="F213" s="8"/>
      <c r="G213" s="8"/>
      <c r="H213" s="8"/>
      <c r="I213" s="8"/>
      <c r="J213" s="8"/>
      <c r="K213" s="8"/>
    </row>
    <row r="214" spans="1:11" ht="18" customHeight="1" x14ac:dyDescent="0.2">
      <c r="A214" s="8"/>
      <c r="B214" s="8"/>
      <c r="C214" s="8"/>
      <c r="D214" s="8"/>
      <c r="E214" s="8"/>
      <c r="F214" s="8"/>
      <c r="G214" s="8"/>
      <c r="H214" s="8"/>
      <c r="I214" s="8"/>
      <c r="J214" s="8"/>
      <c r="K214" s="8"/>
    </row>
    <row r="215" spans="1:11" ht="18" customHeight="1" x14ac:dyDescent="0.2">
      <c r="A215" s="8"/>
      <c r="B215" s="85" t="s">
        <v>208</v>
      </c>
      <c r="C215" s="85"/>
      <c r="D215" s="85"/>
      <c r="E215" s="85"/>
      <c r="F215" s="85"/>
      <c r="G215" s="85"/>
      <c r="H215" s="8"/>
      <c r="I215" s="29" t="s">
        <v>190</v>
      </c>
      <c r="J215" s="8"/>
      <c r="K215" s="8"/>
    </row>
    <row r="216" spans="1:11" ht="18" customHeight="1" x14ac:dyDescent="0.2">
      <c r="A216" s="8"/>
      <c r="B216" s="85"/>
      <c r="C216" s="85"/>
      <c r="D216" s="85"/>
      <c r="E216" s="85"/>
      <c r="F216" s="85"/>
      <c r="G216" s="85"/>
      <c r="H216" s="8"/>
      <c r="I216" s="80">
        <v>42795</v>
      </c>
      <c r="J216" s="8" t="s">
        <v>194</v>
      </c>
      <c r="K216" s="8"/>
    </row>
    <row r="217" spans="1:11" ht="18" customHeight="1" x14ac:dyDescent="0.2">
      <c r="A217" s="8"/>
      <c r="B217" s="85"/>
      <c r="C217" s="85"/>
      <c r="D217" s="85"/>
      <c r="E217" s="85"/>
      <c r="F217" s="85"/>
      <c r="G217" s="85"/>
      <c r="H217" s="8"/>
      <c r="I217" s="80">
        <v>42826</v>
      </c>
      <c r="J217" s="8" t="s">
        <v>194</v>
      </c>
      <c r="K217" s="8"/>
    </row>
    <row r="218" spans="1:11" ht="18" customHeight="1" x14ac:dyDescent="0.2">
      <c r="A218" s="8"/>
      <c r="B218" s="85"/>
      <c r="C218" s="85"/>
      <c r="D218" s="85"/>
      <c r="E218" s="85"/>
      <c r="F218" s="85"/>
      <c r="G218" s="85"/>
      <c r="H218" s="8"/>
      <c r="I218" s="80">
        <v>42856</v>
      </c>
      <c r="J218" s="8" t="s">
        <v>194</v>
      </c>
      <c r="K218" s="8"/>
    </row>
    <row r="219" spans="1:11" ht="18" customHeight="1" x14ac:dyDescent="0.2">
      <c r="A219" s="8"/>
      <c r="B219" s="85"/>
      <c r="C219" s="85"/>
      <c r="D219" s="85"/>
      <c r="E219" s="85"/>
      <c r="F219" s="85"/>
      <c r="G219" s="85"/>
      <c r="H219" s="8"/>
      <c r="I219" s="79" t="s">
        <v>205</v>
      </c>
      <c r="J219" s="8" t="s">
        <v>193</v>
      </c>
      <c r="K219" s="8"/>
    </row>
    <row r="220" spans="1:11" ht="18" customHeight="1" x14ac:dyDescent="0.2">
      <c r="A220" s="8"/>
      <c r="B220" s="78"/>
      <c r="C220" s="78"/>
      <c r="D220" s="78"/>
      <c r="E220" s="78"/>
      <c r="F220" s="78"/>
      <c r="G220" s="78"/>
      <c r="H220" s="8"/>
      <c r="I220" s="79" t="s">
        <v>206</v>
      </c>
      <c r="J220" s="8" t="s">
        <v>193</v>
      </c>
      <c r="K220" s="8"/>
    </row>
    <row r="221" spans="1:11" ht="18" customHeight="1" x14ac:dyDescent="0.2">
      <c r="A221" s="8"/>
      <c r="B221" s="8"/>
      <c r="C221" s="8"/>
      <c r="D221" s="8"/>
      <c r="E221" s="8"/>
      <c r="F221" s="8"/>
      <c r="G221" s="8"/>
      <c r="H221" s="8"/>
      <c r="I221" s="8"/>
      <c r="J221" s="8"/>
      <c r="K221" s="8"/>
    </row>
    <row r="222" spans="1:11" ht="18" customHeight="1" x14ac:dyDescent="0.2">
      <c r="A222" s="8"/>
      <c r="B222" s="11" t="s">
        <v>3</v>
      </c>
      <c r="C222" s="13" t="s">
        <v>207</v>
      </c>
      <c r="D222" s="50"/>
      <c r="E222" s="50"/>
      <c r="F222" s="50"/>
      <c r="G222" s="51"/>
      <c r="H222" s="11" t="s">
        <v>189</v>
      </c>
      <c r="I222" s="38">
        <f>COUNTIF($I$216:$I$220,"&gt;1/1/2017")</f>
        <v>3</v>
      </c>
      <c r="J222" s="8"/>
      <c r="K222" s="8"/>
    </row>
    <row r="223" spans="1:11" ht="18" customHeight="1" x14ac:dyDescent="0.2">
      <c r="A223" s="8"/>
      <c r="B223" s="8"/>
      <c r="C223" s="8"/>
      <c r="D223" s="8"/>
      <c r="E223" s="8"/>
      <c r="F223" s="8"/>
      <c r="G223" s="8"/>
      <c r="H223" s="8"/>
      <c r="I223" s="8"/>
      <c r="J223" s="8"/>
      <c r="K223" s="8"/>
    </row>
    <row r="224" spans="1:11" ht="18" customHeight="1" x14ac:dyDescent="0.2">
      <c r="A224" s="8"/>
      <c r="B224" s="36" t="s">
        <v>210</v>
      </c>
      <c r="C224" s="8"/>
      <c r="D224" s="8"/>
      <c r="E224" s="8"/>
      <c r="F224" s="8"/>
      <c r="G224" s="8"/>
      <c r="H224" s="8"/>
      <c r="I224" s="8"/>
      <c r="J224" s="8"/>
      <c r="K224" s="8"/>
    </row>
    <row r="225" spans="1:11" ht="18" customHeight="1" x14ac:dyDescent="0.2">
      <c r="A225" s="8"/>
      <c r="B225" s="8"/>
      <c r="C225" s="8"/>
      <c r="D225" s="8"/>
      <c r="E225" s="8"/>
      <c r="F225" s="8"/>
      <c r="G225" s="8"/>
      <c r="H225" s="8"/>
      <c r="I225" s="8"/>
      <c r="J225" s="8"/>
      <c r="K225" s="8"/>
    </row>
    <row r="226" spans="1:11" ht="18" customHeight="1" x14ac:dyDescent="0.2">
      <c r="A226" s="8"/>
      <c r="B226" s="11" t="s">
        <v>3</v>
      </c>
      <c r="C226" s="13" t="s">
        <v>211</v>
      </c>
      <c r="D226" s="50"/>
      <c r="E226" s="50"/>
      <c r="F226" s="50"/>
      <c r="G226" s="51"/>
      <c r="H226" s="11" t="s">
        <v>189</v>
      </c>
      <c r="I226" s="38">
        <f ca="1">COUNTIF(I216:I220,"&lt;"&amp;TODAY())</f>
        <v>3</v>
      </c>
      <c r="J226" s="8"/>
      <c r="K226" s="8"/>
    </row>
    <row r="227" spans="1:11" ht="18" customHeight="1" x14ac:dyDescent="0.2">
      <c r="A227" s="8"/>
      <c r="B227" s="21"/>
      <c r="C227" s="78"/>
      <c r="D227" s="78"/>
      <c r="E227" s="78"/>
      <c r="F227" s="78"/>
      <c r="G227" s="78"/>
      <c r="H227" s="78"/>
      <c r="I227" s="78"/>
      <c r="J227" s="21"/>
      <c r="K227" s="8"/>
    </row>
    <row r="228" spans="1:11" ht="18" customHeight="1" x14ac:dyDescent="0.2">
      <c r="A228" s="8"/>
      <c r="B228" s="36" t="s">
        <v>228</v>
      </c>
      <c r="C228" s="8"/>
      <c r="D228" s="8"/>
      <c r="E228" s="8"/>
      <c r="F228" s="8"/>
      <c r="G228" s="8"/>
      <c r="H228" s="8"/>
      <c r="I228" s="8"/>
      <c r="J228" s="8"/>
      <c r="K228" s="8"/>
    </row>
    <row r="229" spans="1:11" ht="18" customHeight="1" x14ac:dyDescent="0.2">
      <c r="A229" s="8"/>
      <c r="B229" s="8"/>
      <c r="C229" s="8"/>
      <c r="D229" s="8"/>
      <c r="E229" s="8"/>
      <c r="F229" s="8"/>
      <c r="G229" s="8"/>
      <c r="H229" s="8"/>
      <c r="I229" s="8"/>
      <c r="J229" s="8"/>
      <c r="K229" s="8"/>
    </row>
    <row r="230" spans="1:11" ht="18" customHeight="1" x14ac:dyDescent="0.2">
      <c r="A230" s="8"/>
      <c r="B230" s="8" t="s">
        <v>229</v>
      </c>
      <c r="C230" s="8"/>
      <c r="D230" s="8"/>
      <c r="E230" s="8"/>
      <c r="F230" s="8"/>
      <c r="G230" s="8"/>
      <c r="H230" s="8"/>
      <c r="I230" s="8"/>
      <c r="J230" s="8"/>
      <c r="K230" s="8"/>
    </row>
    <row r="231" spans="1:11" ht="18" customHeight="1" x14ac:dyDescent="0.2">
      <c r="A231" s="8"/>
      <c r="B231" s="8"/>
      <c r="C231" s="8"/>
      <c r="D231" s="8"/>
      <c r="E231" s="8"/>
      <c r="F231" s="8"/>
      <c r="G231" s="8"/>
      <c r="H231" s="8"/>
      <c r="I231" s="8"/>
      <c r="J231" s="8"/>
      <c r="K231" s="8"/>
    </row>
    <row r="232" spans="1:11" ht="18" customHeight="1" x14ac:dyDescent="0.2">
      <c r="A232" s="8"/>
      <c r="B232" s="11" t="s">
        <v>3</v>
      </c>
      <c r="C232" s="83" t="s">
        <v>230</v>
      </c>
      <c r="D232" s="50"/>
      <c r="E232" s="50"/>
      <c r="F232" s="50"/>
      <c r="G232" s="51"/>
      <c r="H232" s="8"/>
      <c r="I232" s="8"/>
      <c r="J232" s="8"/>
      <c r="K232" s="8"/>
    </row>
    <row r="233" spans="1:11" ht="18" customHeight="1" x14ac:dyDescent="0.2">
      <c r="A233" s="8"/>
      <c r="B233" s="8"/>
      <c r="C233" s="8"/>
      <c r="D233" s="8"/>
      <c r="E233" s="8"/>
      <c r="F233" s="8"/>
      <c r="G233" s="8"/>
      <c r="H233" s="8"/>
      <c r="I233" s="8"/>
      <c r="J233" s="8"/>
      <c r="K233" s="8"/>
    </row>
    <row r="234" spans="1:11" ht="18" customHeight="1" x14ac:dyDescent="0.2">
      <c r="A234" s="8"/>
      <c r="B234" s="21"/>
      <c r="C234" s="78"/>
      <c r="D234" s="78"/>
      <c r="E234" s="78"/>
      <c r="F234" s="78"/>
      <c r="G234" s="78"/>
      <c r="H234" s="78"/>
      <c r="I234" s="78"/>
      <c r="J234" s="21"/>
      <c r="K234" s="8"/>
    </row>
    <row r="235" spans="1:11" ht="23.25" x14ac:dyDescent="0.2">
      <c r="A235" s="8"/>
      <c r="B235" s="22" t="s">
        <v>169</v>
      </c>
      <c r="C235" s="10"/>
      <c r="D235" s="10"/>
      <c r="E235" s="10"/>
      <c r="F235" s="10"/>
      <c r="G235" s="10"/>
      <c r="H235" s="10"/>
      <c r="I235" s="10"/>
      <c r="J235" s="10"/>
      <c r="K235" s="8"/>
    </row>
    <row r="236" spans="1:11" ht="18" customHeight="1" x14ac:dyDescent="0.2">
      <c r="A236" s="8"/>
      <c r="B236" s="8"/>
      <c r="C236" s="8"/>
      <c r="D236" s="8"/>
      <c r="E236" s="8"/>
      <c r="F236" s="8"/>
      <c r="G236" s="8"/>
      <c r="H236" s="8"/>
      <c r="I236" s="8"/>
      <c r="J236" s="8"/>
      <c r="K236" s="8"/>
    </row>
    <row r="237" spans="1:11" ht="18" customHeight="1" x14ac:dyDescent="0.2">
      <c r="A237" s="8"/>
      <c r="B237" s="85" t="s">
        <v>170</v>
      </c>
      <c r="C237" s="85"/>
      <c r="D237" s="85"/>
      <c r="E237" s="85"/>
      <c r="F237" s="85"/>
      <c r="G237" s="85"/>
      <c r="H237" s="85"/>
      <c r="I237" s="85"/>
      <c r="J237" s="8"/>
      <c r="K237" s="8"/>
    </row>
    <row r="238" spans="1:11" ht="18" customHeight="1" x14ac:dyDescent="0.2">
      <c r="A238" s="8"/>
      <c r="B238" s="85"/>
      <c r="C238" s="85"/>
      <c r="D238" s="85"/>
      <c r="E238" s="85"/>
      <c r="F238" s="85"/>
      <c r="G238" s="85"/>
      <c r="H238" s="85"/>
      <c r="I238" s="85"/>
      <c r="J238" s="8"/>
      <c r="K238" s="8"/>
    </row>
    <row r="239" spans="1:11" ht="18" customHeight="1" x14ac:dyDescent="0.2">
      <c r="A239" s="8"/>
      <c r="B239" s="8"/>
      <c r="C239" s="8"/>
      <c r="D239" s="8"/>
      <c r="E239" s="8"/>
      <c r="F239" s="8"/>
      <c r="G239" s="8"/>
      <c r="H239" s="8"/>
      <c r="I239" s="8"/>
      <c r="J239" s="8"/>
      <c r="K239" s="8"/>
    </row>
    <row r="240" spans="1:11" ht="18" customHeight="1" x14ac:dyDescent="0.2">
      <c r="A240" s="8"/>
      <c r="C240" s="37" t="s">
        <v>160</v>
      </c>
      <c r="D240" s="8"/>
      <c r="E240" s="8"/>
      <c r="F240" s="8"/>
      <c r="H240" s="8"/>
      <c r="I240" s="12" t="s">
        <v>34</v>
      </c>
      <c r="J240" s="12" t="s">
        <v>2</v>
      </c>
      <c r="K240" s="8"/>
    </row>
    <row r="241" spans="1:13" ht="18" customHeight="1" x14ac:dyDescent="0.2">
      <c r="A241" s="8"/>
      <c r="B241" s="11" t="s">
        <v>3</v>
      </c>
      <c r="C241" s="13" t="s">
        <v>165</v>
      </c>
      <c r="D241" s="50"/>
      <c r="E241" s="50"/>
      <c r="F241" s="50"/>
      <c r="G241" s="51"/>
      <c r="H241" s="8"/>
      <c r="I241" s="16" t="s">
        <v>152</v>
      </c>
      <c r="J241" s="38">
        <f>SUMPRODUCT($F$43:$F$51,1*(EXACT($C$43:$C$51,I241)))</f>
        <v>0</v>
      </c>
      <c r="K241" s="8"/>
    </row>
    <row r="242" spans="1:13" ht="18" customHeight="1" x14ac:dyDescent="0.2">
      <c r="A242" s="8"/>
      <c r="B242" s="8"/>
      <c r="C242" s="8"/>
      <c r="D242" s="8"/>
      <c r="E242" s="8"/>
      <c r="F242" s="8"/>
      <c r="G242" s="8"/>
      <c r="H242" s="8"/>
      <c r="I242" s="16" t="s">
        <v>139</v>
      </c>
      <c r="J242" s="38">
        <f>SUMPRODUCT($F$43:$F$51,1*(EXACT($C$43:$C$51,I242)))</f>
        <v>700</v>
      </c>
      <c r="K242" s="8"/>
    </row>
    <row r="243" spans="1:13" ht="18" customHeight="1" x14ac:dyDescent="0.2">
      <c r="A243" s="8"/>
      <c r="B243" s="8"/>
      <c r="C243" s="8"/>
      <c r="D243" s="8"/>
      <c r="E243" s="8"/>
      <c r="F243" s="8"/>
      <c r="G243" s="8"/>
      <c r="H243" s="8"/>
      <c r="I243" s="8"/>
      <c r="J243" s="8"/>
      <c r="K243" s="8"/>
    </row>
    <row r="244" spans="1:13" ht="18" customHeight="1" x14ac:dyDescent="0.2">
      <c r="A244" s="8"/>
      <c r="C244" s="37" t="s">
        <v>161</v>
      </c>
      <c r="D244" s="8"/>
      <c r="E244" s="8"/>
      <c r="F244" s="8"/>
      <c r="H244" s="8"/>
      <c r="I244" s="12" t="s">
        <v>34</v>
      </c>
      <c r="J244" s="12" t="s">
        <v>2</v>
      </c>
      <c r="K244" s="8"/>
    </row>
    <row r="245" spans="1:13" ht="18" customHeight="1" x14ac:dyDescent="0.2">
      <c r="A245" s="8"/>
      <c r="B245" s="11" t="s">
        <v>3</v>
      </c>
      <c r="C245" s="72" t="s">
        <v>164</v>
      </c>
      <c r="D245" s="50"/>
      <c r="E245" s="50"/>
      <c r="F245" s="50"/>
      <c r="G245" s="51"/>
      <c r="H245" s="8"/>
      <c r="I245" s="16" t="s">
        <v>162</v>
      </c>
      <c r="J245" s="38">
        <f>SUMPRODUCT($F$43:$F$51,1*(ISNUMBER(FIND(I245,$C$43:$C$51))))</f>
        <v>0</v>
      </c>
      <c r="K245" s="8"/>
    </row>
    <row r="246" spans="1:13" ht="18" customHeight="1" x14ac:dyDescent="0.2">
      <c r="A246" s="8"/>
      <c r="B246" s="8"/>
      <c r="C246" s="8"/>
      <c r="D246" s="8"/>
      <c r="E246" s="8"/>
      <c r="F246" s="8"/>
      <c r="G246" s="8"/>
      <c r="H246" s="8"/>
      <c r="I246" s="16" t="s">
        <v>163</v>
      </c>
      <c r="J246" s="38">
        <f>SUMPRODUCT($F$43:$F$51,1*(ISNUMBER(FIND(I246,$C$43:$C$51))))</f>
        <v>700</v>
      </c>
      <c r="K246" s="8"/>
    </row>
    <row r="247" spans="1:13" ht="18" customHeight="1" x14ac:dyDescent="0.2">
      <c r="A247" s="8"/>
      <c r="B247" s="8"/>
      <c r="C247" s="8"/>
      <c r="D247" s="8"/>
      <c r="E247" s="8"/>
      <c r="F247" s="8"/>
      <c r="G247" s="8"/>
      <c r="H247" s="8"/>
      <c r="I247" s="8"/>
      <c r="J247" s="8"/>
      <c r="K247" s="8"/>
    </row>
    <row r="248" spans="1:13" ht="18" customHeight="1" x14ac:dyDescent="0.2">
      <c r="A248" s="8"/>
      <c r="B248" s="8"/>
      <c r="C248" s="8"/>
      <c r="D248" s="8"/>
      <c r="E248" s="8"/>
      <c r="F248" s="8"/>
      <c r="G248" s="8"/>
      <c r="H248" s="8"/>
      <c r="I248" s="8"/>
      <c r="J248" s="8"/>
      <c r="K248" s="8"/>
    </row>
    <row r="249" spans="1:13" ht="23.25" x14ac:dyDescent="0.2">
      <c r="A249" s="8"/>
      <c r="B249" s="22" t="s">
        <v>67</v>
      </c>
      <c r="C249" s="10"/>
      <c r="D249" s="10"/>
      <c r="E249" s="10"/>
      <c r="F249" s="10"/>
      <c r="G249" s="10"/>
      <c r="H249" s="10"/>
      <c r="I249" s="10"/>
      <c r="J249" s="10"/>
      <c r="K249" s="8"/>
    </row>
    <row r="250" spans="1:13" ht="18" customHeight="1" x14ac:dyDescent="0.2">
      <c r="A250" s="8"/>
      <c r="B250" s="8"/>
      <c r="C250" s="8"/>
      <c r="D250" s="8"/>
      <c r="E250" s="8"/>
      <c r="F250" s="8"/>
      <c r="G250" s="8"/>
      <c r="H250" s="8"/>
      <c r="I250" s="8"/>
      <c r="J250" s="8"/>
      <c r="K250" s="8"/>
    </row>
    <row r="251" spans="1:13" ht="18" customHeight="1" x14ac:dyDescent="0.2">
      <c r="B251" s="85" t="s">
        <v>80</v>
      </c>
      <c r="C251" s="85"/>
      <c r="D251" s="85"/>
      <c r="E251" s="85"/>
      <c r="F251" s="85"/>
      <c r="G251" s="85"/>
      <c r="H251" s="85"/>
      <c r="I251" s="85"/>
      <c r="J251" s="85"/>
    </row>
    <row r="252" spans="1:13" ht="18" customHeight="1" x14ac:dyDescent="0.2">
      <c r="B252" s="85"/>
      <c r="C252" s="85"/>
      <c r="D252" s="85"/>
      <c r="E252" s="85"/>
      <c r="F252" s="85"/>
      <c r="G252" s="85"/>
      <c r="H252" s="85"/>
      <c r="I252" s="85"/>
      <c r="J252" s="85"/>
    </row>
    <row r="253" spans="1:13" ht="18" customHeight="1" x14ac:dyDescent="0.2">
      <c r="A253" s="8"/>
      <c r="C253" s="8"/>
      <c r="D253" s="8"/>
      <c r="E253" s="8"/>
      <c r="F253" s="8"/>
      <c r="G253" s="8"/>
      <c r="H253" s="8"/>
      <c r="I253" s="8"/>
      <c r="J253" s="8"/>
      <c r="K253" s="8"/>
      <c r="L253" s="25"/>
      <c r="M253" s="26"/>
    </row>
    <row r="254" spans="1:13" ht="18" customHeight="1" x14ac:dyDescent="0.25">
      <c r="A254" s="8"/>
      <c r="B254" s="29" t="s">
        <v>34</v>
      </c>
      <c r="D254" s="48" t="s">
        <v>68</v>
      </c>
      <c r="E254" s="40" t="s">
        <v>78</v>
      </c>
      <c r="G254" s="8"/>
      <c r="I254" s="8"/>
      <c r="J254" s="12" t="s">
        <v>2</v>
      </c>
      <c r="K254" s="8"/>
      <c r="L254" s="25"/>
      <c r="M254" s="26"/>
    </row>
    <row r="255" spans="1:13" ht="18" customHeight="1" x14ac:dyDescent="0.2">
      <c r="A255" s="8"/>
      <c r="B255" s="47">
        <v>-1</v>
      </c>
      <c r="D255" s="26" t="s">
        <v>69</v>
      </c>
      <c r="E255" s="18" t="s">
        <v>73</v>
      </c>
      <c r="G255" s="8"/>
      <c r="I255" s="8"/>
      <c r="J255" s="38">
        <f>COUNTIF($B$255:$B$261,"&lt;4") - COUNTIF($B$255:$B$261,"&lt;=1")</f>
        <v>2</v>
      </c>
      <c r="K255" s="8"/>
      <c r="L255" s="25"/>
      <c r="M255" s="26"/>
    </row>
    <row r="256" spans="1:13" ht="18" customHeight="1" x14ac:dyDescent="0.2">
      <c r="A256" s="8"/>
      <c r="B256" s="47">
        <v>0</v>
      </c>
      <c r="D256" s="26" t="s">
        <v>70</v>
      </c>
      <c r="E256" s="18" t="s">
        <v>74</v>
      </c>
      <c r="G256" s="8"/>
      <c r="I256" s="8"/>
      <c r="J256" s="38">
        <f>COUNTIF($B$255:$B$261,"&lt;4") - COUNTIF($B$255:$B$261,"&lt;1")</f>
        <v>3</v>
      </c>
      <c r="K256" s="8"/>
      <c r="L256" s="25"/>
      <c r="M256" s="26"/>
    </row>
    <row r="257" spans="1:13" ht="18" customHeight="1" x14ac:dyDescent="0.2">
      <c r="A257" s="8"/>
      <c r="B257" s="47">
        <v>1</v>
      </c>
      <c r="D257" s="26" t="s">
        <v>71</v>
      </c>
      <c r="E257" s="18" t="s">
        <v>75</v>
      </c>
      <c r="G257" s="8"/>
      <c r="I257" s="8"/>
      <c r="J257" s="38">
        <f>COUNTIF($B$255:$B$261,"&lt;=4") - COUNTIF($B$255:$B$261,"&lt;=1")</f>
        <v>3</v>
      </c>
      <c r="K257" s="8"/>
      <c r="L257" s="25"/>
      <c r="M257" s="26"/>
    </row>
    <row r="258" spans="1:13" ht="18" customHeight="1" x14ac:dyDescent="0.2">
      <c r="A258" s="8"/>
      <c r="B258" s="47">
        <v>2</v>
      </c>
      <c r="D258" s="26" t="s">
        <v>72</v>
      </c>
      <c r="E258" s="18" t="s">
        <v>76</v>
      </c>
      <c r="G258" s="8"/>
      <c r="I258" s="8"/>
      <c r="J258" s="38">
        <f>COUNTIF($B$255:$B$261,"&lt;=4") - COUNTIF($B$255:$B$261,"&lt;1")</f>
        <v>4</v>
      </c>
      <c r="K258" s="8"/>
      <c r="L258" s="25"/>
      <c r="M258" s="26"/>
    </row>
    <row r="259" spans="1:13" ht="18" customHeight="1" x14ac:dyDescent="0.2">
      <c r="A259" s="8"/>
      <c r="B259" s="47">
        <v>3</v>
      </c>
      <c r="E259" s="8"/>
      <c r="G259" s="8"/>
      <c r="I259" s="8"/>
      <c r="J259" s="8"/>
      <c r="K259" s="8"/>
      <c r="L259" s="25"/>
      <c r="M259" s="26"/>
    </row>
    <row r="260" spans="1:13" ht="18" customHeight="1" x14ac:dyDescent="0.25">
      <c r="A260" s="8"/>
      <c r="B260" s="47">
        <v>4</v>
      </c>
      <c r="D260" s="48" t="s">
        <v>68</v>
      </c>
      <c r="E260" s="40" t="s">
        <v>79</v>
      </c>
      <c r="G260" s="8"/>
      <c r="I260" s="8"/>
      <c r="J260" s="12" t="s">
        <v>2</v>
      </c>
      <c r="K260" s="8"/>
      <c r="L260" s="25"/>
      <c r="M260" s="26"/>
    </row>
    <row r="261" spans="1:13" ht="18" customHeight="1" x14ac:dyDescent="0.2">
      <c r="A261" s="8"/>
      <c r="B261" s="47">
        <v>5</v>
      </c>
      <c r="D261" s="26" t="s">
        <v>69</v>
      </c>
      <c r="E261" s="18" t="s">
        <v>77</v>
      </c>
      <c r="G261" s="8"/>
      <c r="I261" s="8"/>
      <c r="J261" s="38">
        <f>COUNTIFS($B$255:$B$261,"&gt;1",$B$255:$B$261,"&lt;4")</f>
        <v>2</v>
      </c>
      <c r="K261" s="8"/>
      <c r="L261" s="25"/>
      <c r="M261" s="26"/>
    </row>
    <row r="262" spans="1:13" ht="18" customHeight="1" x14ac:dyDescent="0.2">
      <c r="A262" s="8"/>
      <c r="C262" s="8"/>
      <c r="D262" s="8"/>
      <c r="E262" s="8"/>
      <c r="F262" s="8"/>
      <c r="G262" s="8"/>
      <c r="H262" s="8"/>
      <c r="I262" s="8"/>
      <c r="J262" s="8"/>
      <c r="K262" s="8"/>
      <c r="L262" s="25"/>
      <c r="M262" s="26"/>
    </row>
    <row r="263" spans="1:13" ht="18" customHeight="1" x14ac:dyDescent="0.2">
      <c r="A263" s="8"/>
      <c r="C263" s="8"/>
      <c r="D263" s="8"/>
      <c r="E263" s="8"/>
      <c r="F263" s="8"/>
      <c r="G263" s="8"/>
      <c r="H263" s="8"/>
      <c r="I263" s="8"/>
      <c r="J263" s="8"/>
      <c r="K263" s="8"/>
      <c r="L263" s="25"/>
      <c r="M263" s="26"/>
    </row>
    <row r="264" spans="1:13" ht="18" customHeight="1" x14ac:dyDescent="0.2">
      <c r="A264" s="8"/>
      <c r="B264" s="36" t="s">
        <v>228</v>
      </c>
      <c r="C264" s="8"/>
      <c r="D264" s="8"/>
      <c r="E264" s="8"/>
      <c r="F264" s="8"/>
      <c r="G264" s="8"/>
      <c r="H264" s="8"/>
      <c r="I264" s="8"/>
      <c r="J264" s="8"/>
      <c r="K264" s="8"/>
    </row>
    <row r="265" spans="1:13" ht="18" customHeight="1" x14ac:dyDescent="0.2">
      <c r="A265" s="8"/>
      <c r="B265" s="8"/>
      <c r="C265" s="8"/>
      <c r="D265" s="8"/>
      <c r="E265" s="8"/>
      <c r="F265" s="8"/>
      <c r="G265" s="8"/>
      <c r="H265" s="8"/>
      <c r="I265" s="8"/>
      <c r="J265" s="8"/>
      <c r="K265" s="8"/>
    </row>
    <row r="266" spans="1:13" ht="18" customHeight="1" x14ac:dyDescent="0.2">
      <c r="A266" s="8"/>
      <c r="B266" s="85" t="s">
        <v>232</v>
      </c>
      <c r="C266" s="85"/>
      <c r="D266" s="85"/>
      <c r="E266" s="85"/>
      <c r="F266" s="85"/>
      <c r="G266" s="85"/>
      <c r="H266" s="85"/>
      <c r="I266" s="85"/>
      <c r="J266" s="85"/>
      <c r="K266" s="8"/>
    </row>
    <row r="267" spans="1:13" ht="18" customHeight="1" x14ac:dyDescent="0.2">
      <c r="A267" s="8"/>
      <c r="B267" s="85"/>
      <c r="C267" s="85"/>
      <c r="D267" s="85"/>
      <c r="E267" s="85"/>
      <c r="F267" s="85"/>
      <c r="G267" s="85"/>
      <c r="H267" s="85"/>
      <c r="I267" s="85"/>
      <c r="J267" s="85"/>
      <c r="K267" s="8"/>
    </row>
    <row r="268" spans="1:13" ht="18" customHeight="1" x14ac:dyDescent="0.2">
      <c r="A268" s="8"/>
      <c r="B268" s="8"/>
      <c r="C268" s="8"/>
      <c r="D268" s="8"/>
      <c r="E268" s="8"/>
      <c r="F268" s="8"/>
      <c r="G268" s="8"/>
      <c r="H268" s="8"/>
      <c r="I268" s="8"/>
      <c r="J268" s="8"/>
      <c r="K268" s="8"/>
    </row>
    <row r="269" spans="1:13" ht="18" customHeight="1" x14ac:dyDescent="0.2">
      <c r="A269" s="8"/>
      <c r="B269" s="11" t="s">
        <v>3</v>
      </c>
      <c r="C269" s="83" t="s">
        <v>231</v>
      </c>
      <c r="D269" s="50"/>
      <c r="E269" s="50"/>
      <c r="F269" s="50"/>
      <c r="G269" s="50"/>
      <c r="H269" s="50"/>
      <c r="I269" s="51"/>
      <c r="J269" s="8"/>
      <c r="K269" s="8"/>
    </row>
    <row r="270" spans="1:13" ht="18" customHeight="1" x14ac:dyDescent="0.2">
      <c r="A270" s="8"/>
      <c r="B270" s="8"/>
      <c r="C270" s="8"/>
      <c r="D270" s="8"/>
      <c r="E270" s="8"/>
      <c r="F270" s="8"/>
      <c r="G270" s="8"/>
      <c r="H270" s="8"/>
      <c r="I270" s="8"/>
      <c r="J270" s="8"/>
      <c r="K270" s="8"/>
    </row>
    <row r="271" spans="1:13" ht="18" customHeight="1" x14ac:dyDescent="0.2">
      <c r="A271" s="8"/>
      <c r="B271" s="8"/>
      <c r="C271" s="8"/>
      <c r="D271" s="8"/>
      <c r="E271" s="8"/>
      <c r="F271" s="8"/>
      <c r="G271" s="8"/>
      <c r="H271" s="8"/>
      <c r="I271" s="8"/>
      <c r="J271" s="8"/>
      <c r="K271" s="8"/>
    </row>
    <row r="272" spans="1:13" ht="18" customHeight="1" x14ac:dyDescent="0.2">
      <c r="A272" s="8"/>
      <c r="C272" s="8"/>
      <c r="D272" s="8"/>
      <c r="E272" s="8"/>
      <c r="F272" s="8"/>
      <c r="G272" s="8"/>
      <c r="H272" s="8"/>
      <c r="I272" s="8"/>
      <c r="J272" s="8"/>
      <c r="K272" s="8"/>
      <c r="L272" s="25"/>
      <c r="M272" s="26"/>
    </row>
    <row r="273" spans="1:13" ht="23.25" x14ac:dyDescent="0.2">
      <c r="A273" s="8"/>
      <c r="B273" s="22" t="s">
        <v>222</v>
      </c>
      <c r="C273" s="10"/>
      <c r="D273" s="10"/>
      <c r="E273" s="10"/>
      <c r="F273" s="10"/>
      <c r="G273" s="10"/>
      <c r="H273" s="10"/>
      <c r="I273" s="10"/>
      <c r="J273" s="10"/>
      <c r="K273" s="8"/>
    </row>
    <row r="274" spans="1:13" ht="18" customHeight="1" x14ac:dyDescent="0.2">
      <c r="A274" s="8"/>
      <c r="B274" s="8"/>
      <c r="C274" s="8"/>
      <c r="D274" s="8"/>
      <c r="E274" s="8"/>
      <c r="F274" s="8"/>
      <c r="G274" s="8"/>
      <c r="H274" s="8"/>
      <c r="I274" s="8"/>
      <c r="J274" s="8"/>
      <c r="K274" s="8"/>
    </row>
    <row r="275" spans="1:13" ht="18" customHeight="1" x14ac:dyDescent="0.2">
      <c r="B275" s="85" t="s">
        <v>223</v>
      </c>
      <c r="C275" s="85"/>
      <c r="D275" s="85"/>
      <c r="E275" s="85"/>
      <c r="F275" s="85"/>
      <c r="G275" s="85"/>
      <c r="H275" s="85"/>
      <c r="I275" s="85"/>
      <c r="J275" s="85"/>
    </row>
    <row r="276" spans="1:13" ht="18" customHeight="1" x14ac:dyDescent="0.2">
      <c r="B276" s="85"/>
      <c r="C276" s="85"/>
      <c r="D276" s="85"/>
      <c r="E276" s="85"/>
      <c r="F276" s="85"/>
      <c r="G276" s="85"/>
      <c r="H276" s="85"/>
      <c r="I276" s="85"/>
      <c r="J276" s="85"/>
    </row>
    <row r="277" spans="1:13" ht="18" customHeight="1" x14ac:dyDescent="0.2">
      <c r="A277" s="8"/>
      <c r="C277" s="8"/>
      <c r="D277" s="8"/>
      <c r="E277" s="8"/>
      <c r="F277" s="8"/>
      <c r="G277" s="8"/>
      <c r="H277" s="8"/>
      <c r="I277" s="8"/>
      <c r="J277" s="8"/>
      <c r="K277" s="8"/>
      <c r="L277" s="25"/>
      <c r="M277" s="26"/>
    </row>
    <row r="278" spans="1:13" ht="18" customHeight="1" x14ac:dyDescent="0.2">
      <c r="A278" s="8"/>
      <c r="B278" s="29" t="s">
        <v>34</v>
      </c>
      <c r="C278" s="8"/>
      <c r="D278" s="12" t="s">
        <v>44</v>
      </c>
      <c r="E278" s="12"/>
      <c r="F278" s="12"/>
      <c r="G278" s="12"/>
      <c r="H278" s="12" t="s">
        <v>2</v>
      </c>
      <c r="J278" s="8"/>
      <c r="K278" s="8"/>
      <c r="L278" s="25"/>
      <c r="M278" s="26"/>
    </row>
    <row r="279" spans="1:13" ht="18" customHeight="1" x14ac:dyDescent="0.2">
      <c r="A279" s="8"/>
      <c r="B279" s="47">
        <v>-1</v>
      </c>
      <c r="C279" s="8"/>
      <c r="D279" s="18" t="s">
        <v>119</v>
      </c>
      <c r="E279" s="8"/>
      <c r="F279" s="8"/>
      <c r="G279" s="8"/>
      <c r="H279" s="38">
        <f>COUNTIF($B$279:$B$285,"&lt;2") + COUNTIF($B$279:$B$285,"&gt;3")</f>
        <v>5</v>
      </c>
      <c r="J279" s="8"/>
      <c r="K279" s="8"/>
      <c r="L279" s="25"/>
      <c r="M279" s="26"/>
    </row>
    <row r="280" spans="1:13" ht="18" customHeight="1" x14ac:dyDescent="0.2">
      <c r="A280" s="8"/>
      <c r="B280" s="47">
        <v>0</v>
      </c>
      <c r="C280" s="8"/>
      <c r="D280" s="18" t="s">
        <v>117</v>
      </c>
      <c r="H280" s="38">
        <f>SUM(COUNTIF($B$279:$B$285,{"&lt;2","&gt;3"}))</f>
        <v>5</v>
      </c>
      <c r="I280" s="8"/>
      <c r="J280" s="8"/>
      <c r="K280" s="8"/>
      <c r="L280" s="25"/>
      <c r="M280" s="26"/>
    </row>
    <row r="281" spans="1:13" ht="18" customHeight="1" x14ac:dyDescent="0.2">
      <c r="A281" s="8"/>
      <c r="B281" s="47">
        <v>1</v>
      </c>
      <c r="C281" s="8"/>
      <c r="D281" s="18" t="s">
        <v>118</v>
      </c>
      <c r="E281" s="8"/>
      <c r="F281" s="8"/>
      <c r="G281" s="8"/>
      <c r="H281" s="38">
        <f>COUNT($B$279:$B$285) - COUNTIFS($B$279:$B$285,"&gt;=2",$B$279:$B$285,"&lt;=3")</f>
        <v>5</v>
      </c>
      <c r="I281" s="8"/>
      <c r="J281" s="8"/>
      <c r="K281" s="8"/>
      <c r="L281" s="25"/>
      <c r="M281" s="26"/>
    </row>
    <row r="282" spans="1:13" ht="18" customHeight="1" x14ac:dyDescent="0.2">
      <c r="A282" s="8"/>
      <c r="B282" s="47">
        <v>2</v>
      </c>
      <c r="C282" s="8"/>
      <c r="D282" s="18" t="s">
        <v>244</v>
      </c>
      <c r="H282" s="38">
        <f t="array" ref="H282">SUM(COUNTIF($B$279:$B$285,I282:J282))</f>
        <v>5</v>
      </c>
      <c r="I282" s="47" t="s">
        <v>233</v>
      </c>
      <c r="J282" s="47" t="s">
        <v>234</v>
      </c>
      <c r="K282" s="8"/>
      <c r="L282" s="25"/>
      <c r="M282" s="26"/>
    </row>
    <row r="283" spans="1:13" ht="18" customHeight="1" x14ac:dyDescent="0.2">
      <c r="A283" s="8"/>
      <c r="B283" s="47">
        <v>3</v>
      </c>
      <c r="C283" s="8"/>
      <c r="I283" s="8"/>
      <c r="J283" s="8"/>
      <c r="K283" s="8"/>
      <c r="L283" s="25"/>
      <c r="M283" s="26"/>
    </row>
    <row r="284" spans="1:13" ht="18" customHeight="1" x14ac:dyDescent="0.2">
      <c r="A284" s="8"/>
      <c r="B284" s="47">
        <v>4</v>
      </c>
      <c r="C284" s="8"/>
      <c r="I284" s="8"/>
      <c r="J284" s="8"/>
      <c r="K284" s="8"/>
      <c r="L284" s="25"/>
      <c r="M284" s="26"/>
    </row>
    <row r="285" spans="1:13" ht="18" customHeight="1" x14ac:dyDescent="0.2">
      <c r="A285" s="8"/>
      <c r="B285" s="47">
        <v>5</v>
      </c>
      <c r="C285" s="8"/>
      <c r="I285" s="8"/>
      <c r="J285" s="8"/>
      <c r="K285" s="8"/>
      <c r="L285" s="25"/>
      <c r="M285" s="26"/>
    </row>
    <row r="286" spans="1:13" ht="18" customHeight="1" x14ac:dyDescent="0.2">
      <c r="A286" s="8"/>
      <c r="B286" s="46"/>
      <c r="C286" s="8"/>
      <c r="I286" s="8"/>
      <c r="J286" s="8"/>
      <c r="K286" s="8"/>
      <c r="L286" s="25"/>
      <c r="M286" s="26"/>
    </row>
    <row r="287" spans="1:13" ht="18" customHeight="1" x14ac:dyDescent="0.2">
      <c r="A287" s="8"/>
      <c r="B287" s="46"/>
      <c r="C287" s="8"/>
      <c r="I287" s="8"/>
      <c r="J287" s="8"/>
      <c r="K287" s="8"/>
      <c r="L287" s="25"/>
      <c r="M287" s="26"/>
    </row>
    <row r="288" spans="1:13" ht="23.25" x14ac:dyDescent="0.2">
      <c r="A288" s="8"/>
      <c r="B288" s="22" t="s">
        <v>171</v>
      </c>
      <c r="C288" s="10"/>
      <c r="D288" s="10"/>
      <c r="E288" s="10"/>
      <c r="F288" s="10"/>
      <c r="G288" s="10"/>
      <c r="H288" s="10"/>
      <c r="I288" s="10"/>
      <c r="J288" s="10"/>
      <c r="K288" s="8"/>
    </row>
    <row r="289" spans="1:13" ht="18" customHeight="1" x14ac:dyDescent="0.2">
      <c r="A289" s="8"/>
      <c r="B289" s="8"/>
      <c r="C289" s="8"/>
      <c r="D289" s="8"/>
      <c r="E289" s="8"/>
      <c r="F289" s="8"/>
      <c r="G289" s="8"/>
      <c r="H289" s="8"/>
      <c r="I289" s="8"/>
      <c r="J289" s="8"/>
      <c r="K289" s="8"/>
    </row>
    <row r="290" spans="1:13" ht="18" customHeight="1" x14ac:dyDescent="0.2">
      <c r="B290" s="85" t="s">
        <v>227</v>
      </c>
      <c r="C290" s="85"/>
      <c r="D290" s="85"/>
      <c r="E290" s="85"/>
      <c r="F290" s="85"/>
      <c r="G290" s="85"/>
      <c r="H290" s="85"/>
      <c r="I290" s="85"/>
      <c r="J290" s="85"/>
    </row>
    <row r="291" spans="1:13" ht="18" customHeight="1" x14ac:dyDescent="0.2">
      <c r="B291" s="85"/>
      <c r="C291" s="85"/>
      <c r="D291" s="85"/>
      <c r="E291" s="85"/>
      <c r="F291" s="85"/>
      <c r="G291" s="85"/>
      <c r="H291" s="85"/>
      <c r="I291" s="85"/>
      <c r="J291" s="85"/>
    </row>
    <row r="292" spans="1:13" ht="18" customHeight="1" x14ac:dyDescent="0.2">
      <c r="B292" s="85"/>
      <c r="C292" s="85"/>
      <c r="D292" s="85"/>
      <c r="E292" s="85"/>
      <c r="F292" s="85"/>
      <c r="G292" s="85"/>
      <c r="H292" s="85"/>
      <c r="I292" s="85"/>
      <c r="J292" s="85"/>
    </row>
    <row r="293" spans="1:13" ht="18" customHeight="1" x14ac:dyDescent="0.2">
      <c r="A293" s="8"/>
      <c r="C293" s="8"/>
      <c r="D293" s="8"/>
      <c r="E293" s="8"/>
      <c r="F293" s="8"/>
      <c r="G293" s="8"/>
      <c r="H293" s="8"/>
      <c r="I293" s="8"/>
      <c r="J293" s="8"/>
      <c r="K293" s="8"/>
    </row>
    <row r="294" spans="1:13" ht="18" customHeight="1" x14ac:dyDescent="0.2">
      <c r="A294" s="8"/>
      <c r="B294" s="11" t="s">
        <v>3</v>
      </c>
      <c r="C294" s="93" t="s">
        <v>224</v>
      </c>
      <c r="D294" s="94"/>
      <c r="E294" s="94"/>
      <c r="F294" s="94"/>
      <c r="G294" s="95"/>
      <c r="H294" s="8"/>
      <c r="I294" s="8"/>
      <c r="K294" s="8"/>
    </row>
    <row r="295" spans="1:13" ht="18" customHeight="1" x14ac:dyDescent="0.2">
      <c r="A295" s="8"/>
      <c r="B295" s="8"/>
      <c r="C295" s="96"/>
      <c r="D295" s="97"/>
      <c r="E295" s="97"/>
      <c r="F295" s="97"/>
      <c r="G295" s="98"/>
      <c r="H295" s="8"/>
      <c r="I295" s="8"/>
      <c r="K295" s="8"/>
    </row>
    <row r="296" spans="1:13" ht="18" customHeight="1" x14ac:dyDescent="0.2">
      <c r="B296" s="60"/>
      <c r="C296" s="60"/>
      <c r="D296" s="60"/>
      <c r="E296" s="60"/>
      <c r="F296" s="60"/>
      <c r="G296" s="60"/>
      <c r="H296" s="60"/>
      <c r="I296" s="60"/>
      <c r="J296" s="60"/>
    </row>
    <row r="297" spans="1:13" s="5" customFormat="1" ht="18" customHeight="1" x14ac:dyDescent="0.2">
      <c r="A297" s="39"/>
      <c r="C297" s="68" t="s">
        <v>95</v>
      </c>
      <c r="D297" s="39"/>
      <c r="E297" s="39"/>
      <c r="F297" s="39"/>
      <c r="G297" s="39"/>
      <c r="H297" s="39"/>
      <c r="I297" s="39"/>
      <c r="J297" s="39"/>
      <c r="K297" s="39"/>
      <c r="L297" s="69"/>
      <c r="M297" s="70"/>
    </row>
    <row r="298" spans="1:13" ht="18" customHeight="1" x14ac:dyDescent="0.2">
      <c r="A298" s="8"/>
      <c r="C298" s="29" t="s">
        <v>90</v>
      </c>
      <c r="D298" s="29" t="s">
        <v>94</v>
      </c>
      <c r="E298" s="29" t="s">
        <v>21</v>
      </c>
      <c r="F298" s="29" t="s">
        <v>91</v>
      </c>
      <c r="G298" s="56" t="s">
        <v>92</v>
      </c>
      <c r="J298" s="8"/>
      <c r="K298" s="8"/>
    </row>
    <row r="299" spans="1:13" ht="18" customHeight="1" x14ac:dyDescent="0.2">
      <c r="A299" s="8"/>
      <c r="C299" s="54">
        <v>43101</v>
      </c>
      <c r="D299" s="58" t="s">
        <v>166</v>
      </c>
      <c r="E299" s="55"/>
      <c r="F299" s="57">
        <v>3000</v>
      </c>
      <c r="G299" s="57">
        <f>SUM(F$298:F299)</f>
        <v>3000</v>
      </c>
      <c r="J299" s="8"/>
      <c r="K299" s="8"/>
    </row>
    <row r="300" spans="1:13" ht="18" customHeight="1" x14ac:dyDescent="0.2">
      <c r="A300" s="8"/>
      <c r="C300" s="54">
        <v>43102</v>
      </c>
      <c r="D300" s="58" t="s">
        <v>96</v>
      </c>
      <c r="E300" s="55" t="s">
        <v>97</v>
      </c>
      <c r="F300" s="57">
        <v>-35.42</v>
      </c>
      <c r="G300" s="57">
        <f>SUM(F$298:F300)</f>
        <v>2964.58</v>
      </c>
      <c r="J300" s="8"/>
      <c r="K300" s="8"/>
    </row>
    <row r="301" spans="1:13" ht="18" customHeight="1" x14ac:dyDescent="0.2">
      <c r="A301" s="8"/>
      <c r="C301" s="54">
        <v>43105</v>
      </c>
      <c r="D301" s="58" t="s">
        <v>99</v>
      </c>
      <c r="E301" s="55" t="s">
        <v>98</v>
      </c>
      <c r="F301" s="57">
        <v>-15.32</v>
      </c>
      <c r="G301" s="57">
        <f>SUM(F$298:F301)</f>
        <v>2949.2599999999998</v>
      </c>
      <c r="J301" s="8"/>
      <c r="K301" s="8"/>
    </row>
    <row r="302" spans="1:13" ht="18" customHeight="1" x14ac:dyDescent="0.2">
      <c r="A302" s="8"/>
      <c r="C302" s="54">
        <v>43115</v>
      </c>
      <c r="D302" s="58" t="s">
        <v>100</v>
      </c>
      <c r="E302" s="55" t="s">
        <v>98</v>
      </c>
      <c r="F302" s="57">
        <v>-67.98</v>
      </c>
      <c r="G302" s="57">
        <f>SUM(F$298:F302)</f>
        <v>2881.2799999999997</v>
      </c>
      <c r="J302" s="8"/>
      <c r="K302" s="8"/>
    </row>
    <row r="303" spans="1:13" ht="18" customHeight="1" x14ac:dyDescent="0.2">
      <c r="A303" s="8"/>
      <c r="C303" s="54">
        <v>43131</v>
      </c>
      <c r="D303" s="58" t="s">
        <v>103</v>
      </c>
      <c r="E303" s="55" t="s">
        <v>104</v>
      </c>
      <c r="F303" s="57">
        <v>2354</v>
      </c>
      <c r="G303" s="57">
        <f>SUM(F$298:F303)</f>
        <v>5235.28</v>
      </c>
      <c r="J303" s="8"/>
      <c r="K303" s="8"/>
    </row>
    <row r="304" spans="1:13" ht="18" customHeight="1" x14ac:dyDescent="0.2">
      <c r="A304" s="8"/>
      <c r="C304" s="54">
        <v>43136</v>
      </c>
      <c r="D304" s="58" t="s">
        <v>101</v>
      </c>
      <c r="E304" s="55" t="s">
        <v>102</v>
      </c>
      <c r="F304" s="57">
        <v>-156.22999999999999</v>
      </c>
      <c r="G304" s="57">
        <f>SUM(F$298:F304)</f>
        <v>5079.05</v>
      </c>
      <c r="J304" s="8"/>
      <c r="K304" s="8"/>
    </row>
    <row r="305" spans="1:11" ht="18" customHeight="1" x14ac:dyDescent="0.2">
      <c r="A305" s="8"/>
      <c r="C305" s="54">
        <v>43140</v>
      </c>
      <c r="D305" s="58" t="s">
        <v>167</v>
      </c>
      <c r="E305" s="55" t="s">
        <v>168</v>
      </c>
      <c r="F305" s="57">
        <v>-576.23</v>
      </c>
      <c r="G305" s="57">
        <f>SUM(F$298:F305)</f>
        <v>4502.82</v>
      </c>
      <c r="J305" s="8"/>
      <c r="K305" s="8"/>
    </row>
    <row r="306" spans="1:11" ht="18" customHeight="1" x14ac:dyDescent="0.2">
      <c r="A306" s="8"/>
      <c r="C306" s="54">
        <v>43146</v>
      </c>
      <c r="D306" s="58" t="s">
        <v>96</v>
      </c>
      <c r="E306" s="55" t="s">
        <v>97</v>
      </c>
      <c r="F306" s="57">
        <v>-24.12</v>
      </c>
      <c r="G306" s="57">
        <f>SUM(F$298:F306)</f>
        <v>4478.7</v>
      </c>
      <c r="J306" s="8"/>
      <c r="K306" s="8"/>
    </row>
    <row r="307" spans="1:11" ht="18" customHeight="1" x14ac:dyDescent="0.2">
      <c r="A307" s="8"/>
      <c r="C307" s="54">
        <v>43149</v>
      </c>
      <c r="D307" s="58" t="s">
        <v>100</v>
      </c>
      <c r="E307" s="55" t="s">
        <v>98</v>
      </c>
      <c r="F307" s="57">
        <v>-76.12</v>
      </c>
      <c r="G307" s="57">
        <f>SUM(F$298:F307)</f>
        <v>4402.58</v>
      </c>
      <c r="J307" s="8"/>
      <c r="K307" s="8"/>
    </row>
    <row r="308" spans="1:11" ht="18" customHeight="1" x14ac:dyDescent="0.2">
      <c r="A308" s="8"/>
      <c r="C308" s="54">
        <v>43159</v>
      </c>
      <c r="D308" s="58" t="s">
        <v>103</v>
      </c>
      <c r="E308" s="55" t="s">
        <v>104</v>
      </c>
      <c r="F308" s="57">
        <v>2354</v>
      </c>
      <c r="G308" s="57">
        <f>SUM(F$298:F308)</f>
        <v>6756.58</v>
      </c>
      <c r="J308" s="8"/>
      <c r="K308" s="8"/>
    </row>
    <row r="309" spans="1:11" ht="18" customHeight="1" x14ac:dyDescent="0.2">
      <c r="A309" s="8"/>
      <c r="C309" s="8"/>
      <c r="D309" s="8"/>
      <c r="E309" s="8"/>
      <c r="F309" s="8"/>
      <c r="G309" s="8"/>
      <c r="H309" s="8"/>
      <c r="I309" s="8"/>
      <c r="J309" s="8"/>
      <c r="K309" s="8"/>
    </row>
    <row r="310" spans="1:11" ht="18" customHeight="1" x14ac:dyDescent="0.2">
      <c r="A310" s="8"/>
      <c r="B310" s="8"/>
      <c r="C310" s="63" t="s">
        <v>127</v>
      </c>
      <c r="D310" s="8"/>
      <c r="E310" s="8"/>
      <c r="G310" s="8"/>
      <c r="H310" s="8"/>
      <c r="I310" s="8"/>
      <c r="J310" s="8"/>
      <c r="K310" s="8"/>
    </row>
    <row r="311" spans="1:11" ht="18" customHeight="1" x14ac:dyDescent="0.2">
      <c r="A311" s="8"/>
      <c r="C311" s="61" t="s">
        <v>128</v>
      </c>
      <c r="D311" s="62">
        <v>43101</v>
      </c>
      <c r="E311" s="62">
        <f>D312+1</f>
        <v>43132</v>
      </c>
      <c r="G311" s="8"/>
      <c r="H311" s="8"/>
      <c r="I311" s="8"/>
      <c r="J311" s="8"/>
      <c r="K311" s="8"/>
    </row>
    <row r="312" spans="1:11" ht="18" customHeight="1" x14ac:dyDescent="0.2">
      <c r="A312" s="8"/>
      <c r="C312" s="61" t="s">
        <v>129</v>
      </c>
      <c r="D312" s="62">
        <f>EDATE(D311,1)-1</f>
        <v>43131</v>
      </c>
      <c r="E312" s="62">
        <f>EDATE(E311,1)-1</f>
        <v>43159</v>
      </c>
      <c r="G312" s="8"/>
      <c r="H312" s="8"/>
      <c r="I312" s="8"/>
      <c r="J312" s="8"/>
      <c r="K312" s="8"/>
    </row>
    <row r="313" spans="1:11" ht="18" customHeight="1" x14ac:dyDescent="0.2">
      <c r="A313" s="8"/>
      <c r="C313" s="65" t="s">
        <v>125</v>
      </c>
      <c r="D313" s="66"/>
      <c r="E313" s="66"/>
      <c r="G313" s="8"/>
      <c r="H313" s="8"/>
      <c r="I313" s="8"/>
      <c r="J313" s="8"/>
      <c r="K313" s="8"/>
    </row>
    <row r="314" spans="1:11" ht="18" customHeight="1" x14ac:dyDescent="0.2">
      <c r="A314" s="8"/>
      <c r="C314" s="67" t="s">
        <v>104</v>
      </c>
      <c r="D314" s="64">
        <f>SUMIFS($F$299:$F$308,$E$299:$E$308,$C314,$C$299:$C$308,"&gt;="&amp;D$311,$C$299:$C$308,"&lt;="&amp;D$312)</f>
        <v>2354</v>
      </c>
      <c r="E314" s="64">
        <f>SUMIFS($F$299:$F$308,$E$299:$E$308,$C314,$C$299:$C$308,"&gt;="&amp;E$311,$C$299:$C$308,"&lt;="&amp;E$312)</f>
        <v>2354</v>
      </c>
      <c r="F314" s="71" t="s">
        <v>133</v>
      </c>
      <c r="G314" s="8"/>
      <c r="H314" s="8"/>
      <c r="I314" s="8"/>
      <c r="J314" s="8"/>
      <c r="K314" s="8"/>
    </row>
    <row r="315" spans="1:11" ht="18" customHeight="1" x14ac:dyDescent="0.2">
      <c r="A315" s="8"/>
      <c r="C315" s="65" t="s">
        <v>126</v>
      </c>
      <c r="D315" s="66"/>
      <c r="E315" s="66"/>
      <c r="G315" s="8"/>
      <c r="H315" s="8"/>
      <c r="I315" s="8"/>
      <c r="J315" s="8"/>
      <c r="K315" s="8"/>
    </row>
    <row r="316" spans="1:11" ht="18" customHeight="1" x14ac:dyDescent="0.2">
      <c r="A316" s="8"/>
      <c r="C316" s="67" t="s">
        <v>97</v>
      </c>
      <c r="D316" s="64">
        <f t="shared" ref="D316:E319" si="0">SUMIFS($F$299:$F$308,$E$299:$E$308,$C316,$C$299:$C$308,"&gt;="&amp;D$311,$C$299:$C$308,"&lt;="&amp;D$312)</f>
        <v>-35.42</v>
      </c>
      <c r="E316" s="64">
        <f t="shared" si="0"/>
        <v>-24.12</v>
      </c>
      <c r="G316" s="8"/>
      <c r="H316" s="8"/>
      <c r="I316" s="8"/>
      <c r="J316" s="8"/>
      <c r="K316" s="8"/>
    </row>
    <row r="317" spans="1:11" ht="18" customHeight="1" x14ac:dyDescent="0.2">
      <c r="A317" s="8"/>
      <c r="C317" s="67" t="s">
        <v>98</v>
      </c>
      <c r="D317" s="64">
        <f t="shared" si="0"/>
        <v>-83.300000000000011</v>
      </c>
      <c r="E317" s="64">
        <f t="shared" si="0"/>
        <v>-76.12</v>
      </c>
      <c r="G317" s="8"/>
      <c r="H317" s="8"/>
      <c r="I317" s="8"/>
      <c r="J317" s="8"/>
      <c r="K317" s="8"/>
    </row>
    <row r="318" spans="1:11" ht="18" customHeight="1" x14ac:dyDescent="0.2">
      <c r="A318" s="8"/>
      <c r="C318" s="67" t="s">
        <v>93</v>
      </c>
      <c r="D318" s="64">
        <f t="shared" si="0"/>
        <v>0</v>
      </c>
      <c r="E318" s="64">
        <f t="shared" si="0"/>
        <v>0</v>
      </c>
      <c r="G318" s="8"/>
      <c r="H318" s="8"/>
      <c r="I318" s="8"/>
      <c r="J318" s="8"/>
      <c r="K318" s="8"/>
    </row>
    <row r="319" spans="1:11" ht="18" customHeight="1" x14ac:dyDescent="0.2">
      <c r="A319" s="8"/>
      <c r="C319" s="67" t="s">
        <v>102</v>
      </c>
      <c r="D319" s="64">
        <f t="shared" si="0"/>
        <v>0</v>
      </c>
      <c r="E319" s="64">
        <f t="shared" si="0"/>
        <v>-156.22999999999999</v>
      </c>
      <c r="G319" s="8"/>
      <c r="H319" s="8"/>
      <c r="I319" s="8"/>
      <c r="J319" s="8"/>
      <c r="K319" s="8"/>
    </row>
    <row r="320" spans="1:11" ht="18" customHeight="1" x14ac:dyDescent="0.2">
      <c r="A320" s="8"/>
      <c r="B320" s="8"/>
      <c r="C320" s="8"/>
      <c r="D320" s="8"/>
      <c r="E320" s="8"/>
      <c r="F320" s="8"/>
      <c r="G320" s="8"/>
      <c r="H320" s="8"/>
      <c r="I320" s="8"/>
      <c r="J320" s="8"/>
      <c r="K320" s="8"/>
    </row>
    <row r="321" spans="1:13" ht="18" customHeight="1" x14ac:dyDescent="0.2">
      <c r="A321" s="8"/>
      <c r="B321" s="8"/>
      <c r="C321" s="8"/>
      <c r="D321" s="8"/>
      <c r="E321" s="8"/>
      <c r="F321" s="8"/>
      <c r="G321" s="8"/>
      <c r="H321" s="8"/>
      <c r="I321" s="8"/>
      <c r="J321" s="8"/>
      <c r="K321" s="8"/>
    </row>
    <row r="322" spans="1:13" ht="18" customHeight="1" x14ac:dyDescent="0.2">
      <c r="A322" s="8"/>
      <c r="B322" s="19" t="s">
        <v>6</v>
      </c>
      <c r="C322" s="24" t="s">
        <v>130</v>
      </c>
      <c r="D322" s="8"/>
      <c r="E322" s="8"/>
      <c r="F322" s="8"/>
      <c r="G322" s="8"/>
      <c r="H322" s="8"/>
      <c r="I322" s="8"/>
      <c r="J322" s="8"/>
      <c r="K322" s="8"/>
    </row>
    <row r="323" spans="1:13" ht="18" customHeight="1" x14ac:dyDescent="0.2">
      <c r="A323" s="8"/>
      <c r="B323" s="8"/>
      <c r="C323" s="8"/>
      <c r="D323" s="8"/>
      <c r="E323" s="8"/>
      <c r="F323" s="8"/>
      <c r="G323" s="8"/>
      <c r="H323" s="8"/>
      <c r="I323" s="8"/>
      <c r="J323" s="8"/>
      <c r="K323" s="8"/>
    </row>
    <row r="324" spans="1:13" ht="18" customHeight="1" x14ac:dyDescent="0.2">
      <c r="A324" s="8"/>
      <c r="B324" s="19" t="s">
        <v>6</v>
      </c>
      <c r="C324" s="24" t="s">
        <v>7</v>
      </c>
      <c r="D324" s="8"/>
      <c r="E324" s="8"/>
      <c r="F324" s="8"/>
      <c r="G324" s="8"/>
      <c r="H324" s="8"/>
      <c r="I324" s="8"/>
      <c r="J324" s="8"/>
      <c r="K324" s="8"/>
    </row>
    <row r="325" spans="1:13" ht="18" customHeight="1" x14ac:dyDescent="0.2">
      <c r="A325" s="8"/>
      <c r="B325" s="8"/>
      <c r="C325" s="8"/>
      <c r="D325" s="8"/>
      <c r="E325" s="8"/>
      <c r="F325" s="8"/>
      <c r="G325" s="8"/>
      <c r="H325" s="8"/>
      <c r="I325" s="8"/>
      <c r="J325" s="8"/>
      <c r="K325" s="8"/>
    </row>
    <row r="326" spans="1:13" ht="18" customHeight="1" x14ac:dyDescent="0.2">
      <c r="A326" s="8"/>
      <c r="B326" s="19" t="s">
        <v>6</v>
      </c>
      <c r="C326" s="24" t="s">
        <v>132</v>
      </c>
      <c r="D326" s="8"/>
      <c r="E326" s="8"/>
      <c r="F326" s="8"/>
      <c r="G326" s="8"/>
      <c r="H326" s="8"/>
      <c r="I326" s="8"/>
      <c r="J326" s="8"/>
      <c r="K326" s="8"/>
    </row>
    <row r="327" spans="1:13" ht="18" customHeight="1" x14ac:dyDescent="0.2">
      <c r="A327" s="8"/>
      <c r="B327" s="8"/>
      <c r="C327" s="8"/>
      <c r="D327" s="8"/>
      <c r="E327" s="8"/>
      <c r="F327" s="8"/>
      <c r="G327" s="8"/>
      <c r="H327" s="8"/>
      <c r="I327" s="8"/>
      <c r="J327" s="8"/>
      <c r="K327" s="8"/>
    </row>
    <row r="328" spans="1:13" ht="18" customHeight="1" x14ac:dyDescent="0.2">
      <c r="A328" s="8"/>
      <c r="B328" s="19" t="s">
        <v>6</v>
      </c>
      <c r="C328" s="24" t="s">
        <v>131</v>
      </c>
      <c r="D328" s="8"/>
      <c r="E328" s="8"/>
      <c r="F328" s="8"/>
      <c r="G328" s="8"/>
      <c r="H328" s="8"/>
      <c r="I328" s="8"/>
      <c r="J328" s="8"/>
      <c r="K328" s="8"/>
    </row>
    <row r="329" spans="1:13" ht="18" customHeight="1" x14ac:dyDescent="0.2">
      <c r="A329" s="8"/>
      <c r="B329" s="8"/>
      <c r="C329" s="8"/>
      <c r="D329" s="8"/>
      <c r="E329" s="8"/>
      <c r="F329" s="8"/>
      <c r="G329" s="8"/>
      <c r="H329" s="8"/>
      <c r="I329" s="8"/>
      <c r="J329" s="8"/>
      <c r="K329" s="8"/>
    </row>
    <row r="330" spans="1:13" ht="18" customHeight="1" x14ac:dyDescent="0.2">
      <c r="A330" s="8"/>
      <c r="B330" s="8"/>
      <c r="C330" s="8"/>
      <c r="D330" s="8"/>
      <c r="E330" s="8"/>
      <c r="F330" s="8"/>
      <c r="G330" s="8"/>
      <c r="H330" s="8"/>
      <c r="I330" s="8"/>
      <c r="J330" s="8"/>
      <c r="K330" s="8"/>
    </row>
    <row r="331" spans="1:13" ht="23.25" x14ac:dyDescent="0.2">
      <c r="A331" s="8"/>
      <c r="B331" s="22" t="s">
        <v>8</v>
      </c>
      <c r="C331" s="10"/>
      <c r="D331" s="10"/>
      <c r="E331" s="10"/>
      <c r="F331" s="10"/>
      <c r="G331" s="10"/>
      <c r="H331" s="10"/>
      <c r="I331" s="10"/>
      <c r="J331" s="10"/>
      <c r="K331" s="8"/>
    </row>
    <row r="332" spans="1:13" ht="18" customHeight="1" x14ac:dyDescent="0.2">
      <c r="A332" s="8"/>
      <c r="B332" s="8"/>
      <c r="C332" s="8"/>
      <c r="D332" s="8"/>
      <c r="E332" s="8"/>
      <c r="F332" s="8"/>
      <c r="G332" s="8"/>
      <c r="H332" s="8"/>
      <c r="I332" s="8"/>
      <c r="J332" s="8"/>
      <c r="K332" s="8"/>
    </row>
    <row r="333" spans="1:13" ht="18" customHeight="1" x14ac:dyDescent="0.2">
      <c r="B333" s="85" t="s">
        <v>11</v>
      </c>
      <c r="C333" s="85"/>
      <c r="D333" s="85"/>
      <c r="E333" s="85"/>
      <c r="F333" s="85"/>
      <c r="G333" s="85"/>
      <c r="H333" s="85"/>
      <c r="I333" s="85"/>
      <c r="J333" s="85"/>
    </row>
    <row r="334" spans="1:13" ht="18" customHeight="1" x14ac:dyDescent="0.2">
      <c r="B334" s="85"/>
      <c r="C334" s="85"/>
      <c r="D334" s="85"/>
      <c r="E334" s="85"/>
      <c r="F334" s="85"/>
      <c r="G334" s="85"/>
      <c r="H334" s="85"/>
      <c r="I334" s="85"/>
      <c r="J334" s="85"/>
    </row>
    <row r="335" spans="1:13" ht="18" customHeight="1" x14ac:dyDescent="0.2">
      <c r="B335" s="85"/>
      <c r="C335" s="85"/>
      <c r="D335" s="85"/>
      <c r="E335" s="85"/>
      <c r="F335" s="85"/>
      <c r="G335" s="85"/>
      <c r="H335" s="85"/>
      <c r="I335" s="85"/>
      <c r="J335" s="85"/>
    </row>
    <row r="336" spans="1:13" ht="18" customHeight="1" x14ac:dyDescent="0.2">
      <c r="A336" s="8"/>
      <c r="C336" s="8"/>
      <c r="D336" s="8"/>
      <c r="E336" s="8"/>
      <c r="F336" s="8"/>
      <c r="G336" s="8"/>
      <c r="H336" s="8"/>
      <c r="I336" s="8"/>
      <c r="J336" s="8"/>
      <c r="K336" s="8"/>
      <c r="L336" s="25"/>
      <c r="M336" s="26"/>
    </row>
    <row r="337" spans="1:13" ht="18" customHeight="1" x14ac:dyDescent="0.2">
      <c r="A337" s="8"/>
      <c r="B337" s="8"/>
      <c r="C337" s="8"/>
      <c r="D337" s="8"/>
      <c r="E337" s="8"/>
      <c r="F337" s="8"/>
      <c r="G337" s="8"/>
      <c r="I337" s="29" t="s">
        <v>9</v>
      </c>
      <c r="J337" s="29" t="s">
        <v>10</v>
      </c>
      <c r="K337" s="8"/>
      <c r="L337" s="27"/>
    </row>
    <row r="338" spans="1:13" ht="18" customHeight="1" x14ac:dyDescent="0.2">
      <c r="A338" s="8"/>
      <c r="B338" s="11" t="s">
        <v>3</v>
      </c>
      <c r="C338" s="87" t="s">
        <v>14</v>
      </c>
      <c r="D338" s="88"/>
      <c r="E338" s="88"/>
      <c r="F338" s="88"/>
      <c r="G338" s="89"/>
      <c r="I338" s="17">
        <v>42885</v>
      </c>
      <c r="J338" s="17"/>
      <c r="K338" s="8"/>
      <c r="L338" s="28"/>
      <c r="M338" s="28"/>
    </row>
    <row r="339" spans="1:13" ht="18" customHeight="1" x14ac:dyDescent="0.2">
      <c r="A339" s="8"/>
      <c r="B339" s="11"/>
      <c r="C339" s="90"/>
      <c r="D339" s="91"/>
      <c r="E339" s="91"/>
      <c r="F339" s="91"/>
      <c r="G339" s="92"/>
      <c r="I339" s="17">
        <v>42892</v>
      </c>
      <c r="J339" s="17">
        <v>42894</v>
      </c>
      <c r="K339" s="8"/>
      <c r="L339" s="28"/>
    </row>
    <row r="340" spans="1:13" ht="18" customHeight="1" x14ac:dyDescent="0.2">
      <c r="A340" s="8"/>
      <c r="B340" s="8"/>
      <c r="C340" s="8"/>
      <c r="D340" s="8"/>
      <c r="E340" s="8"/>
      <c r="F340" s="8"/>
      <c r="G340" s="8"/>
      <c r="I340" s="17">
        <v>42899</v>
      </c>
      <c r="J340" s="17"/>
      <c r="K340" s="8"/>
      <c r="L340" s="28"/>
      <c r="M340" s="28"/>
    </row>
    <row r="341" spans="1:13" ht="18" customHeight="1" x14ac:dyDescent="0.2">
      <c r="A341" s="8"/>
      <c r="B341" s="8"/>
      <c r="C341" s="8"/>
      <c r="D341" s="8"/>
      <c r="E341" s="8"/>
      <c r="F341" s="8"/>
      <c r="G341" s="8"/>
      <c r="I341" s="17">
        <v>42906</v>
      </c>
      <c r="J341" s="17">
        <v>42926</v>
      </c>
      <c r="K341" s="8"/>
      <c r="L341" s="28"/>
      <c r="M341" s="28"/>
    </row>
    <row r="342" spans="1:13" ht="18" customHeight="1" x14ac:dyDescent="0.2">
      <c r="A342" s="8"/>
      <c r="B342" s="8"/>
      <c r="C342" s="8"/>
      <c r="D342" s="8"/>
      <c r="E342" s="8"/>
      <c r="F342" s="8"/>
      <c r="G342" s="8"/>
      <c r="H342" s="8"/>
      <c r="I342" s="8"/>
      <c r="J342" s="8"/>
      <c r="K342" s="8"/>
    </row>
    <row r="343" spans="1:13" ht="18" customHeight="1" x14ac:dyDescent="0.2">
      <c r="A343" s="8"/>
      <c r="B343" s="11" t="s">
        <v>13</v>
      </c>
      <c r="C343" s="17">
        <v>42885</v>
      </c>
      <c r="D343" s="8"/>
      <c r="E343" s="30" t="s">
        <v>12</v>
      </c>
      <c r="F343" s="23">
        <f>COUNTIF(I338:I341,C343)+COUNTIFS(I338:I341,"&lt;="&amp;C343,J338:J341,"&gt;="&amp;C343)</f>
        <v>1</v>
      </c>
      <c r="G343" s="8"/>
      <c r="H343" s="8"/>
      <c r="I343" s="8"/>
      <c r="K343" s="8"/>
    </row>
    <row r="344" spans="1:13" ht="18" customHeight="1" x14ac:dyDescent="0.2">
      <c r="A344" s="8"/>
      <c r="B344" s="8"/>
      <c r="C344" s="8"/>
      <c r="D344" s="8"/>
      <c r="E344" s="8"/>
      <c r="F344" s="8"/>
      <c r="G344" s="8"/>
      <c r="H344" s="8"/>
      <c r="K344" s="8"/>
    </row>
    <row r="345" spans="1:13" ht="18" customHeight="1" x14ac:dyDescent="0.2">
      <c r="A345" s="8"/>
      <c r="B345" s="8"/>
      <c r="C345" s="8"/>
      <c r="D345" s="8"/>
      <c r="E345" s="8"/>
      <c r="F345" s="8"/>
      <c r="G345" s="8"/>
      <c r="H345" s="8"/>
      <c r="I345" s="8"/>
      <c r="J345" s="8"/>
      <c r="K345" s="8"/>
    </row>
    <row r="346" spans="1:13" ht="18" customHeight="1" x14ac:dyDescent="0.2">
      <c r="A346" s="8"/>
      <c r="B346" s="8"/>
      <c r="C346" s="8"/>
      <c r="D346" s="8"/>
      <c r="E346" s="8"/>
      <c r="F346" s="8"/>
      <c r="G346" s="8"/>
      <c r="H346" s="8"/>
      <c r="I346" s="8"/>
      <c r="J346" s="8"/>
      <c r="K346" s="8"/>
    </row>
    <row r="347" spans="1:13" ht="18" customHeight="1" x14ac:dyDescent="0.2">
      <c r="A347" s="8"/>
      <c r="B347" s="8"/>
      <c r="C347" s="8"/>
      <c r="D347" s="8"/>
      <c r="E347" s="8"/>
      <c r="F347" s="8"/>
      <c r="G347" s="8"/>
      <c r="H347" s="8"/>
      <c r="I347" s="8"/>
      <c r="J347" s="8"/>
      <c r="K347" s="8"/>
    </row>
    <row r="348" spans="1:13" ht="18" customHeight="1" x14ac:dyDescent="0.2">
      <c r="A348" s="8"/>
      <c r="B348" s="8"/>
      <c r="C348" s="8"/>
      <c r="D348" s="8"/>
      <c r="E348" s="8"/>
      <c r="F348" s="8"/>
      <c r="G348" s="8"/>
      <c r="H348" s="8"/>
      <c r="I348" s="8"/>
      <c r="J348" s="8"/>
      <c r="K348" s="8"/>
    </row>
    <row r="349" spans="1:13" ht="18" customHeight="1" x14ac:dyDescent="0.2">
      <c r="A349" s="8"/>
      <c r="B349" s="8"/>
      <c r="C349" s="8"/>
      <c r="D349" s="8"/>
      <c r="E349" s="8"/>
      <c r="F349" s="8"/>
      <c r="G349" s="8"/>
      <c r="H349" s="8"/>
      <c r="I349" s="8"/>
      <c r="J349" s="8"/>
      <c r="K349" s="8"/>
    </row>
    <row r="350" spans="1:13" ht="18" customHeight="1" x14ac:dyDescent="0.2">
      <c r="A350" s="8"/>
      <c r="B350" s="8"/>
      <c r="C350" s="8"/>
      <c r="D350" s="8"/>
      <c r="E350" s="8"/>
      <c r="F350" s="8"/>
      <c r="G350" s="8"/>
      <c r="H350" s="8"/>
      <c r="I350" s="8"/>
      <c r="J350" s="8"/>
      <c r="K350" s="8"/>
    </row>
    <row r="351" spans="1:13" ht="18" customHeight="1" x14ac:dyDescent="0.2">
      <c r="A351" s="8"/>
      <c r="B351" s="8"/>
      <c r="C351" s="8"/>
      <c r="D351" s="8"/>
      <c r="E351" s="8"/>
      <c r="F351" s="8"/>
      <c r="G351" s="8"/>
      <c r="H351" s="8"/>
      <c r="I351" s="8"/>
      <c r="J351" s="8"/>
      <c r="K351" s="8"/>
    </row>
    <row r="352" spans="1:13" ht="18" customHeight="1" x14ac:dyDescent="0.2">
      <c r="A352" s="8"/>
      <c r="B352" s="8"/>
      <c r="C352" s="8"/>
      <c r="D352" s="8"/>
      <c r="E352" s="8"/>
      <c r="F352" s="8"/>
      <c r="G352" s="8"/>
      <c r="H352" s="8"/>
      <c r="I352" s="8"/>
      <c r="J352" s="8"/>
      <c r="K352" s="8"/>
    </row>
    <row r="353" spans="1:11" ht="18" customHeight="1" x14ac:dyDescent="0.2">
      <c r="A353" s="8"/>
      <c r="B353" s="8"/>
      <c r="C353" s="8"/>
      <c r="D353" s="8"/>
      <c r="E353" s="8"/>
      <c r="F353" s="8"/>
      <c r="G353" s="8"/>
      <c r="H353" s="8"/>
      <c r="I353" s="8"/>
      <c r="J353" s="8"/>
      <c r="K353" s="8"/>
    </row>
    <row r="354" spans="1:11" ht="18" customHeight="1" x14ac:dyDescent="0.2">
      <c r="A354" s="8"/>
      <c r="B354" s="8"/>
      <c r="C354" s="8"/>
      <c r="D354" s="8"/>
      <c r="E354" s="8"/>
      <c r="F354" s="8"/>
      <c r="G354" s="8"/>
      <c r="H354" s="8"/>
      <c r="I354" s="8"/>
      <c r="J354" s="8"/>
      <c r="K354" s="8"/>
    </row>
    <row r="355" spans="1:11" ht="18" customHeight="1" x14ac:dyDescent="0.2">
      <c r="A355" s="8"/>
      <c r="B355" s="8"/>
      <c r="C355" s="8"/>
      <c r="D355" s="8"/>
      <c r="E355" s="8"/>
      <c r="F355" s="8"/>
      <c r="G355" s="8"/>
      <c r="H355" s="8"/>
      <c r="I355" s="8"/>
      <c r="J355" s="8"/>
      <c r="K355" s="8"/>
    </row>
    <row r="356" spans="1:11" ht="18" customHeight="1" x14ac:dyDescent="0.2">
      <c r="A356" s="8"/>
      <c r="B356" s="8"/>
      <c r="C356" s="8"/>
      <c r="D356" s="8"/>
      <c r="E356" s="8"/>
      <c r="F356" s="8"/>
      <c r="G356" s="8"/>
      <c r="H356" s="8"/>
      <c r="I356" s="8"/>
      <c r="J356" s="8"/>
      <c r="K356" s="8"/>
    </row>
    <row r="357" spans="1:11" ht="18" customHeight="1" x14ac:dyDescent="0.2">
      <c r="A357" s="8"/>
      <c r="B357" s="8"/>
      <c r="C357" s="8"/>
      <c r="D357" s="8"/>
      <c r="E357" s="8"/>
      <c r="F357" s="8"/>
      <c r="G357" s="8"/>
      <c r="H357" s="8"/>
      <c r="I357" s="8"/>
      <c r="J357" s="8"/>
      <c r="K357" s="8"/>
    </row>
    <row r="358" spans="1:11" ht="18" customHeight="1" x14ac:dyDescent="0.2">
      <c r="A358" s="8"/>
      <c r="B358" s="8"/>
      <c r="C358" s="8"/>
      <c r="D358" s="8"/>
      <c r="E358" s="8"/>
      <c r="F358" s="8"/>
      <c r="G358" s="8"/>
      <c r="H358" s="8"/>
      <c r="I358" s="8"/>
      <c r="J358" s="8"/>
      <c r="K358" s="8"/>
    </row>
    <row r="359" spans="1:11" ht="21" customHeight="1" x14ac:dyDescent="0.2">
      <c r="A359" s="7"/>
      <c r="B359" s="7"/>
      <c r="C359" s="7" t="s">
        <v>4</v>
      </c>
      <c r="D359" s="7"/>
      <c r="E359" s="7"/>
      <c r="F359" s="7"/>
      <c r="G359" s="7"/>
      <c r="H359" s="7"/>
      <c r="I359" s="7"/>
      <c r="J359" s="7"/>
      <c r="K359" s="8"/>
    </row>
    <row r="360" spans="1:11" ht="18" customHeight="1" x14ac:dyDescent="0.2">
      <c r="A360" s="8"/>
      <c r="B360" s="8"/>
      <c r="C360" s="8"/>
      <c r="D360" s="8"/>
      <c r="E360" s="8"/>
      <c r="F360" s="8"/>
      <c r="G360" s="8"/>
      <c r="H360" s="8"/>
      <c r="I360" s="8"/>
      <c r="J360" s="8"/>
      <c r="K360" s="8"/>
    </row>
    <row r="361" spans="1:11" ht="18" customHeight="1" x14ac:dyDescent="0.2">
      <c r="A361" s="8"/>
      <c r="B361" s="8"/>
      <c r="C361" s="8"/>
      <c r="D361" s="8"/>
      <c r="E361" s="8"/>
      <c r="F361" s="8"/>
      <c r="G361" s="8"/>
      <c r="H361" s="8"/>
      <c r="I361" s="8"/>
      <c r="J361" s="8"/>
      <c r="K361" s="8"/>
    </row>
    <row r="362" spans="1:11" ht="18" customHeight="1" x14ac:dyDescent="0.2">
      <c r="A362" s="8"/>
      <c r="B362" s="19" t="s">
        <v>5</v>
      </c>
      <c r="C362" s="20" t="s">
        <v>36</v>
      </c>
      <c r="D362" s="8"/>
      <c r="E362" s="8"/>
      <c r="F362" s="8"/>
      <c r="G362" s="8"/>
      <c r="H362" s="8"/>
      <c r="I362" s="8"/>
      <c r="J362" s="8"/>
      <c r="K362" s="8"/>
    </row>
    <row r="363" spans="1:11" ht="18" customHeight="1" x14ac:dyDescent="0.2">
      <c r="A363" s="8"/>
      <c r="B363" s="8"/>
      <c r="C363" s="8"/>
      <c r="D363" s="8"/>
      <c r="E363" s="8"/>
      <c r="F363" s="8"/>
      <c r="G363" s="8"/>
      <c r="H363" s="8"/>
      <c r="I363" s="8"/>
      <c r="J363" s="8"/>
      <c r="K363" s="8"/>
    </row>
    <row r="364" spans="1:11" ht="18" customHeight="1" x14ac:dyDescent="0.2">
      <c r="A364" s="8"/>
      <c r="B364" s="19" t="s">
        <v>5</v>
      </c>
      <c r="C364" s="20" t="s">
        <v>17</v>
      </c>
      <c r="D364" s="8"/>
      <c r="E364" s="8"/>
      <c r="F364" s="8"/>
      <c r="G364" s="8"/>
      <c r="H364" s="8"/>
      <c r="I364" s="8"/>
      <c r="J364" s="8"/>
      <c r="K364" s="8"/>
    </row>
    <row r="365" spans="1:11" ht="18" customHeight="1" x14ac:dyDescent="0.2">
      <c r="A365" s="8"/>
      <c r="B365" s="8"/>
      <c r="C365" s="8"/>
      <c r="D365" s="8"/>
      <c r="E365" s="8"/>
      <c r="F365" s="8"/>
      <c r="G365" s="8"/>
      <c r="H365" s="8"/>
      <c r="I365" s="8"/>
      <c r="J365" s="8"/>
      <c r="K365" s="8"/>
    </row>
    <row r="366" spans="1:11" ht="18" customHeight="1" x14ac:dyDescent="0.2">
      <c r="A366" s="8"/>
      <c r="B366" s="19" t="s">
        <v>5</v>
      </c>
      <c r="C366" s="20" t="s">
        <v>37</v>
      </c>
      <c r="D366" s="8"/>
      <c r="E366" s="8"/>
      <c r="F366" s="8"/>
      <c r="G366" s="8"/>
      <c r="H366" s="8"/>
      <c r="I366" s="8"/>
      <c r="J366" s="8"/>
      <c r="K366" s="8"/>
    </row>
    <row r="367" spans="1:11" ht="18" customHeight="1" x14ac:dyDescent="0.2">
      <c r="A367" s="8"/>
      <c r="B367" s="8"/>
      <c r="C367" s="8"/>
      <c r="D367" s="8"/>
      <c r="E367" s="8"/>
      <c r="F367" s="8"/>
      <c r="G367" s="8"/>
      <c r="H367" s="8"/>
      <c r="I367" s="8"/>
      <c r="J367" s="8"/>
      <c r="K367" s="8"/>
    </row>
    <row r="368" spans="1:11" ht="18" customHeight="1" x14ac:dyDescent="0.2">
      <c r="A368" s="8"/>
      <c r="B368" s="19" t="s">
        <v>5</v>
      </c>
      <c r="C368" s="20" t="s">
        <v>18</v>
      </c>
      <c r="D368" s="8"/>
      <c r="E368" s="8"/>
      <c r="F368" s="8"/>
      <c r="G368" s="8"/>
      <c r="H368" s="8"/>
      <c r="I368" s="8"/>
      <c r="J368" s="8"/>
      <c r="K368" s="8"/>
    </row>
    <row r="369" spans="1:11" ht="18" customHeight="1" x14ac:dyDescent="0.2">
      <c r="A369" s="8"/>
      <c r="B369" s="8"/>
      <c r="C369" s="8"/>
      <c r="D369" s="8"/>
      <c r="E369" s="8"/>
      <c r="F369" s="8"/>
      <c r="G369" s="8"/>
      <c r="H369" s="8"/>
      <c r="I369" s="8"/>
      <c r="J369" s="8"/>
      <c r="K369" s="8"/>
    </row>
    <row r="370" spans="1:11" ht="18" customHeight="1" x14ac:dyDescent="0.2">
      <c r="A370" s="8"/>
      <c r="B370" s="42" t="s">
        <v>115</v>
      </c>
      <c r="C370" s="41" t="s">
        <v>114</v>
      </c>
      <c r="D370" s="31"/>
      <c r="E370" s="31"/>
      <c r="F370" s="31"/>
      <c r="G370" s="31"/>
      <c r="H370" s="31"/>
      <c r="I370" s="31"/>
      <c r="J370" s="21"/>
      <c r="K370" s="8"/>
    </row>
    <row r="371" spans="1:11" ht="18" customHeight="1" x14ac:dyDescent="0.2">
      <c r="A371" s="8"/>
      <c r="B371" s="8"/>
      <c r="C371" s="8"/>
      <c r="D371" s="8"/>
      <c r="E371" s="8"/>
      <c r="F371" s="8"/>
      <c r="G371" s="8"/>
      <c r="H371" s="8"/>
      <c r="I371" s="8"/>
      <c r="J371" s="8"/>
      <c r="K371" s="8"/>
    </row>
  </sheetData>
  <sortState ref="C49:C51">
    <sortCondition ref="C49"/>
  </sortState>
  <mergeCells count="23">
    <mergeCell ref="C338:G339"/>
    <mergeCell ref="B237:I238"/>
    <mergeCell ref="B194:I196"/>
    <mergeCell ref="B200:G204"/>
    <mergeCell ref="B215:G219"/>
    <mergeCell ref="B333:J335"/>
    <mergeCell ref="C294:G295"/>
    <mergeCell ref="B4:J6"/>
    <mergeCell ref="B10:J12"/>
    <mergeCell ref="B290:J292"/>
    <mergeCell ref="C29:J30"/>
    <mergeCell ref="B175:I176"/>
    <mergeCell ref="C168:I171"/>
    <mergeCell ref="B251:J252"/>
    <mergeCell ref="B275:J276"/>
    <mergeCell ref="C33:J34"/>
    <mergeCell ref="C27:J28"/>
    <mergeCell ref="C31:J32"/>
    <mergeCell ref="B266:J267"/>
    <mergeCell ref="B38:J39"/>
    <mergeCell ref="C109:I110"/>
    <mergeCell ref="C120:I121"/>
    <mergeCell ref="C80:I83"/>
  </mergeCells>
  <hyperlinks>
    <hyperlink ref="B2" r:id="rId1"/>
    <hyperlink ref="C324" r:id="rId2" display="See the VLOOKUP formula in action: Checkbook Register Template"/>
    <hyperlink ref="C364" r:id="rId3"/>
    <hyperlink ref="C368" r:id="rId4"/>
    <hyperlink ref="C362" r:id="rId5"/>
    <hyperlink ref="C366" r:id="rId6"/>
    <hyperlink ref="D111" r:id="rId7" display="Vote for NULL Function"/>
    <hyperlink ref="C370" r:id="rId8"/>
    <hyperlink ref="C322" r:id="rId9"/>
    <hyperlink ref="C326" r:id="rId10"/>
    <hyperlink ref="C328" r:id="rId11"/>
  </hyperlinks>
  <pageMargins left="0.7" right="0.7" top="0.75" bottom="0.75" header="0.3" footer="0.3"/>
  <pageSetup orientation="portrait" r:id="rId12"/>
  <ignoredErrors>
    <ignoredError sqref="I203" twoDigitTextYear="1"/>
  </ignoredErrors>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4.25" x14ac:dyDescent="0.2"/>
  <cols>
    <col min="1" max="1" width="8.875" customWidth="1"/>
    <col min="2" max="2" width="10.75" customWidth="1"/>
    <col min="3" max="3" width="10.25" customWidth="1"/>
    <col min="4" max="4" width="9.875" customWidth="1"/>
    <col min="5" max="5" width="10.75" customWidth="1"/>
    <col min="6" max="6" width="4.125" customWidth="1"/>
    <col min="7" max="7" width="12.25" customWidth="1"/>
    <col min="8" max="9" width="10" customWidth="1"/>
  </cols>
  <sheetData>
    <row r="1" spans="1:9" ht="18" customHeight="1" x14ac:dyDescent="0.2">
      <c r="A1" s="68" t="s">
        <v>95</v>
      </c>
      <c r="B1" s="39"/>
      <c r="C1" s="39"/>
      <c r="D1" s="39"/>
      <c r="E1" s="39"/>
      <c r="G1" s="76" t="s">
        <v>127</v>
      </c>
      <c r="H1" s="8"/>
      <c r="I1" s="8"/>
    </row>
    <row r="2" spans="1:9" ht="18" customHeight="1" x14ac:dyDescent="0.2">
      <c r="A2" s="29" t="s">
        <v>90</v>
      </c>
      <c r="B2" s="29" t="s">
        <v>94</v>
      </c>
      <c r="C2" s="29" t="s">
        <v>21</v>
      </c>
      <c r="D2" s="29" t="s">
        <v>91</v>
      </c>
      <c r="E2" s="56" t="s">
        <v>92</v>
      </c>
      <c r="G2" s="61" t="s">
        <v>128</v>
      </c>
      <c r="H2" s="62">
        <v>43101</v>
      </c>
      <c r="I2" s="62">
        <f>H3+1</f>
        <v>43132</v>
      </c>
    </row>
    <row r="3" spans="1:9" ht="18" customHeight="1" x14ac:dyDescent="0.2">
      <c r="A3" s="77">
        <v>43101</v>
      </c>
      <c r="B3" s="74" t="s">
        <v>166</v>
      </c>
      <c r="C3" s="75"/>
      <c r="D3" s="57">
        <v>3000</v>
      </c>
      <c r="E3" s="57">
        <f>SUM(D$2:D3)</f>
        <v>3000</v>
      </c>
      <c r="G3" s="61" t="s">
        <v>129</v>
      </c>
      <c r="H3" s="62">
        <f>EDATE(H2,1)-1</f>
        <v>43131</v>
      </c>
      <c r="I3" s="62">
        <f>EDATE(I2,1)-1</f>
        <v>43159</v>
      </c>
    </row>
    <row r="4" spans="1:9" ht="18" customHeight="1" x14ac:dyDescent="0.2">
      <c r="A4" s="77">
        <v>43102</v>
      </c>
      <c r="B4" s="74" t="s">
        <v>96</v>
      </c>
      <c r="C4" s="75" t="s">
        <v>97</v>
      </c>
      <c r="D4" s="57">
        <v>-35.42</v>
      </c>
      <c r="E4" s="57">
        <f>SUM(D$2:D4)</f>
        <v>2964.58</v>
      </c>
      <c r="G4" s="65" t="s">
        <v>125</v>
      </c>
      <c r="H4" s="66"/>
      <c r="I4" s="66"/>
    </row>
    <row r="5" spans="1:9" ht="18" customHeight="1" x14ac:dyDescent="0.2">
      <c r="A5" s="77">
        <v>43105</v>
      </c>
      <c r="B5" s="74" t="s">
        <v>99</v>
      </c>
      <c r="C5" s="75" t="s">
        <v>98</v>
      </c>
      <c r="D5" s="57">
        <v>-15.32</v>
      </c>
      <c r="E5" s="57">
        <f>SUM(D$2:D5)</f>
        <v>2949.2599999999998</v>
      </c>
      <c r="G5" s="67" t="s">
        <v>104</v>
      </c>
      <c r="H5" s="64">
        <f>SUMIFS($D$2:$D$12,$C$2:$C$12,$G5,$A$2:$A$12,"&gt;="&amp;H$2,$A$2:$A$12,"&lt;="&amp;H$3)</f>
        <v>2354</v>
      </c>
      <c r="I5" s="64">
        <f>SUMIFS($D$2:$D$12,$C$2:$C$12,$G5,$A$2:$A$12,"&gt;="&amp;I$2,$A$2:$A$12,"&lt;="&amp;I$3)</f>
        <v>2354</v>
      </c>
    </row>
    <row r="6" spans="1:9" ht="18" customHeight="1" x14ac:dyDescent="0.2">
      <c r="A6" s="77">
        <v>43115</v>
      </c>
      <c r="B6" s="74" t="s">
        <v>100</v>
      </c>
      <c r="C6" s="75" t="s">
        <v>98</v>
      </c>
      <c r="D6" s="57">
        <v>-67.98</v>
      </c>
      <c r="E6" s="57">
        <f>SUM(D$2:D6)</f>
        <v>2881.2799999999997</v>
      </c>
      <c r="G6" s="65" t="s">
        <v>126</v>
      </c>
      <c r="H6" s="66"/>
      <c r="I6" s="66"/>
    </row>
    <row r="7" spans="1:9" ht="18" customHeight="1" x14ac:dyDescent="0.2">
      <c r="A7" s="77">
        <v>43131</v>
      </c>
      <c r="B7" s="74" t="s">
        <v>103</v>
      </c>
      <c r="C7" s="75" t="s">
        <v>104</v>
      </c>
      <c r="D7" s="57">
        <v>2354</v>
      </c>
      <c r="E7" s="57">
        <f>SUM(D$2:D7)</f>
        <v>5235.28</v>
      </c>
      <c r="G7" s="67" t="s">
        <v>97</v>
      </c>
      <c r="H7" s="64">
        <f>SUMIFS($D$2:$D$12,$C$2:$C$12,$G7,$A$2:$A$12,"&gt;="&amp;H$2,$A$2:$A$12,"&lt;="&amp;H$3)</f>
        <v>-35.42</v>
      </c>
      <c r="I7" s="64">
        <f>SUMIFS($D$2:$D$12,$C$2:$C$12,$G7,$A$2:$A$12,"&gt;="&amp;I$2,$A$2:$A$12,"&lt;="&amp;I$3)</f>
        <v>-24.12</v>
      </c>
    </row>
    <row r="8" spans="1:9" ht="18" customHeight="1" x14ac:dyDescent="0.2">
      <c r="A8" s="77">
        <v>43136</v>
      </c>
      <c r="B8" s="74" t="s">
        <v>101</v>
      </c>
      <c r="C8" s="75" t="s">
        <v>102</v>
      </c>
      <c r="D8" s="57">
        <v>-156.22999999999999</v>
      </c>
      <c r="E8" s="57">
        <f>SUM(D$2:D8)</f>
        <v>5079.05</v>
      </c>
      <c r="G8" s="67" t="s">
        <v>98</v>
      </c>
      <c r="H8" s="64">
        <f t="shared" ref="H8:I10" si="0">SUMIFS($D$2:$D$12,$C$2:$C$12,$G8,$A$2:$A$12,"&gt;="&amp;H$2,$A$2:$A$12,"&lt;="&amp;H$3)</f>
        <v>-83.300000000000011</v>
      </c>
      <c r="I8" s="64">
        <f t="shared" si="0"/>
        <v>-76.12</v>
      </c>
    </row>
    <row r="9" spans="1:9" ht="18" customHeight="1" x14ac:dyDescent="0.2">
      <c r="A9" s="77">
        <v>43140</v>
      </c>
      <c r="B9" s="74" t="s">
        <v>167</v>
      </c>
      <c r="C9" s="75" t="s">
        <v>168</v>
      </c>
      <c r="D9" s="57">
        <v>-576.23</v>
      </c>
      <c r="E9" s="57">
        <f>SUM(D$2:D9)</f>
        <v>4502.82</v>
      </c>
      <c r="G9" s="67" t="s">
        <v>168</v>
      </c>
      <c r="H9" s="64">
        <f t="shared" si="0"/>
        <v>0</v>
      </c>
      <c r="I9" s="64">
        <f t="shared" si="0"/>
        <v>-576.23</v>
      </c>
    </row>
    <row r="10" spans="1:9" ht="18" customHeight="1" x14ac:dyDescent="0.2">
      <c r="A10" s="77">
        <v>43146</v>
      </c>
      <c r="B10" s="74" t="s">
        <v>96</v>
      </c>
      <c r="C10" s="75" t="s">
        <v>97</v>
      </c>
      <c r="D10" s="57">
        <v>-24.12</v>
      </c>
      <c r="E10" s="57">
        <f>SUM(D$2:D10)</f>
        <v>4478.7</v>
      </c>
      <c r="G10" s="67" t="s">
        <v>102</v>
      </c>
      <c r="H10" s="64">
        <f>SUMIFS($D$2:$D$12,$C$2:$C$12,$G10,$A$2:$A$12,"&gt;="&amp;H$2,$A$2:$A$12,"&lt;="&amp;H$3)</f>
        <v>0</v>
      </c>
      <c r="I10" s="64">
        <f t="shared" si="0"/>
        <v>-156.22999999999999</v>
      </c>
    </row>
    <row r="11" spans="1:9" ht="18" customHeight="1" x14ac:dyDescent="0.2">
      <c r="A11" s="77">
        <v>43149</v>
      </c>
      <c r="B11" s="74" t="s">
        <v>100</v>
      </c>
      <c r="C11" s="75" t="s">
        <v>98</v>
      </c>
      <c r="D11" s="57">
        <v>-76.12</v>
      </c>
      <c r="E11" s="57">
        <f>SUM(D$2:D11)</f>
        <v>4402.58</v>
      </c>
    </row>
    <row r="12" spans="1:9" ht="18" customHeight="1" x14ac:dyDescent="0.2">
      <c r="A12" s="77">
        <v>43159</v>
      </c>
      <c r="B12" s="74" t="s">
        <v>103</v>
      </c>
      <c r="C12" s="75" t="s">
        <v>104</v>
      </c>
      <c r="D12" s="57">
        <v>2354</v>
      </c>
      <c r="E12" s="57">
        <f>SUM(D$2:D12)</f>
        <v>6756.58</v>
      </c>
    </row>
    <row r="13" spans="1:9" x14ac:dyDescent="0.2">
      <c r="D13"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Examples</vt:lpstr>
      <vt:lpstr>IncomeExpense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SUMIF and COUNTIF Examples in Excel</dc:title>
  <dc:creator/>
  <dc:description>(c) 2017 Vertex42 LLC. All Rights Reserved.</dc:description>
  <cp:lastModifiedBy/>
  <dcterms:created xsi:type="dcterms:W3CDTF">2015-06-05T18:17:20Z</dcterms:created>
  <dcterms:modified xsi:type="dcterms:W3CDTF">2017-11-14T21:17:51Z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Source">
    <vt:lpwstr>https://www.vertex42.com/blog/excel-formulas/sumif-and-countif-in-excel.html</vt:lpwstr>
  </property>
  <property fmtid="{D5CDD505-2E9C-101B-9397-08002B2CF9AE}" pid="4" name="Version">
    <vt:lpwstr>1.0.0</vt:lpwstr>
  </property>
</Properties>
</file>